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000" firstSheet="9" activeTab="27"/>
  </bookViews>
  <sheets>
    <sheet name="бжу" sheetId="1" r:id="rId1"/>
    <sheet name="1 д яс" sheetId="2" r:id="rId2"/>
    <sheet name="1д сад" sheetId="3" r:id="rId3"/>
    <sheet name="2д яс" sheetId="4" r:id="rId4"/>
    <sheet name="2д са" sheetId="5" r:id="rId5"/>
    <sheet name="3д яс" sheetId="6" r:id="rId6"/>
    <sheet name="Лист3сад" sheetId="7" r:id="rId7"/>
    <sheet name="Лист4яс" sheetId="8" r:id="rId8"/>
    <sheet name="Лист4 сад" sheetId="9" r:id="rId9"/>
    <sheet name="Лист5 яс" sheetId="10" r:id="rId10"/>
    <sheet name="Лист5 сад" sheetId="11" r:id="rId11"/>
    <sheet name="Лист6яс" sheetId="12" r:id="rId12"/>
    <sheet name="Лист6 сад" sheetId="13" r:id="rId13"/>
    <sheet name="Лист7 яс" sheetId="14" r:id="rId14"/>
    <sheet name="Лист7сад" sheetId="15" r:id="rId15"/>
    <sheet name="Лист8яс" sheetId="16" r:id="rId16"/>
    <sheet name="Лист8сад" sheetId="17" r:id="rId17"/>
    <sheet name="Лист9яс" sheetId="18" r:id="rId18"/>
    <sheet name="Лист9сад" sheetId="19" r:id="rId19"/>
    <sheet name="Лист10яс" sheetId="20" r:id="rId20"/>
    <sheet name="Лист10сад" sheetId="21" r:id="rId21"/>
    <sheet name="Лист11яс" sheetId="22" r:id="rId22"/>
    <sheet name="Лист11сад" sheetId="23" r:id="rId23"/>
    <sheet name="Лист12яс" sheetId="24" r:id="rId24"/>
    <sheet name="Лист12сад" sheetId="25" r:id="rId25"/>
    <sheet name="цена" sheetId="26" r:id="rId26"/>
    <sheet name="меню" sheetId="27" r:id="rId27"/>
    <sheet name="Лист4" sheetId="28" r:id="rId28"/>
    <sheet name="Лист2" sheetId="29" r:id="rId29"/>
    <sheet name="Лист1" sheetId="30" r:id="rId30"/>
    <sheet name="Лист3" sheetId="31" r:id="rId31"/>
  </sheets>
  <definedNames>
    <definedName name="_xlnm.Print_Area" localSheetId="1">'1 д яс'!$A$1:$M$57</definedName>
    <definedName name="_xlnm.Print_Area" localSheetId="2">'1д сад'!$A$1:$M$60</definedName>
    <definedName name="_xlnm.Print_Area" localSheetId="4">'2д са'!$A$1:$M$65</definedName>
    <definedName name="_xlnm.Print_Area" localSheetId="3">'2д яс'!$A$1:$M$71</definedName>
    <definedName name="_xlnm.Print_Area" localSheetId="5">'3д яс'!$A$1:$M$64</definedName>
    <definedName name="_xlnm.Print_Area" localSheetId="20">'Лист10сад'!$A$1:$M$68</definedName>
    <definedName name="_xlnm.Print_Area" localSheetId="19">'Лист10яс'!$A$1:$M$69</definedName>
    <definedName name="_xlnm.Print_Area" localSheetId="22">'Лист11сад'!$A$1:$M$59</definedName>
    <definedName name="_xlnm.Print_Area" localSheetId="21">'Лист11яс'!$A$1:$M$63</definedName>
    <definedName name="_xlnm.Print_Area" localSheetId="24">'Лист12сад'!$A$1:$M$56</definedName>
    <definedName name="_xlnm.Print_Area" localSheetId="23">'Лист12яс'!$A$1:$M$58</definedName>
    <definedName name="_xlnm.Print_Area" localSheetId="6">'Лист3сад'!$A$1:$M$64</definedName>
    <definedName name="_xlnm.Print_Area" localSheetId="8">'Лист4 сад'!$A$1:$M$63</definedName>
    <definedName name="_xlnm.Print_Area" localSheetId="7">'Лист4яс'!$A$1:$M$66</definedName>
    <definedName name="_xlnm.Print_Area" localSheetId="10">'Лист5 сад'!$A$1:$M$63</definedName>
    <definedName name="_xlnm.Print_Area" localSheetId="9">'Лист5 яс'!$A$1:$M$67</definedName>
    <definedName name="_xlnm.Print_Area" localSheetId="12">'Лист6 сад'!$A$1:$M$53</definedName>
    <definedName name="_xlnm.Print_Area" localSheetId="11">'Лист6яс'!$A$1:$M$53</definedName>
    <definedName name="_xlnm.Print_Area" localSheetId="13">'Лист7 яс'!$A$1:$M$59</definedName>
    <definedName name="_xlnm.Print_Area" localSheetId="14">'Лист7сад'!$A$1:$N$60</definedName>
    <definedName name="_xlnm.Print_Area" localSheetId="16">'Лист8сад'!$A$1:$M$61</definedName>
    <definedName name="_xlnm.Print_Area" localSheetId="15">'Лист8яс'!$A$1:$M$59</definedName>
    <definedName name="_xlnm.Print_Area" localSheetId="18">'Лист9сад'!$A$2:$M$65</definedName>
    <definedName name="_xlnm.Print_Area" localSheetId="17">'Лист9яс'!$A$1:$M$65</definedName>
    <definedName name="_xlnm.Print_Area" localSheetId="26">'меню'!$B$1:$F$76</definedName>
  </definedNames>
  <calcPr fullCalcOnLoad="1"/>
</workbook>
</file>

<file path=xl/sharedStrings.xml><?xml version="1.0" encoding="utf-8"?>
<sst xmlns="http://schemas.openxmlformats.org/spreadsheetml/2006/main" count="2312" uniqueCount="345">
  <si>
    <t>выход</t>
  </si>
  <si>
    <t>продукты</t>
  </si>
  <si>
    <t>брутто</t>
  </si>
  <si>
    <t>нетто</t>
  </si>
  <si>
    <t>Б</t>
  </si>
  <si>
    <t>Ж</t>
  </si>
  <si>
    <t>У</t>
  </si>
  <si>
    <t>энергет ценность</t>
  </si>
  <si>
    <t>ЗАВТРАК</t>
  </si>
  <si>
    <t>Фрукты</t>
  </si>
  <si>
    <t>масло сливочное</t>
  </si>
  <si>
    <t>хлеб пшеничный</t>
  </si>
  <si>
    <t>сахар</t>
  </si>
  <si>
    <t>2-ой завтрак</t>
  </si>
  <si>
    <t>ОБЕД</t>
  </si>
  <si>
    <t>картофель</t>
  </si>
  <si>
    <t>лук репчатый</t>
  </si>
  <si>
    <t>морковь</t>
  </si>
  <si>
    <t>молоко</t>
  </si>
  <si>
    <t>хлеб ржаной</t>
  </si>
  <si>
    <t>ПОЛДНИК</t>
  </si>
  <si>
    <t>мука пшеничная</t>
  </si>
  <si>
    <t>дрожжи</t>
  </si>
  <si>
    <t>ИТОГО ОБЕД</t>
  </si>
  <si>
    <t>ИТОГО ЗАВТРАК</t>
  </si>
  <si>
    <t>ИТОГО ПОЛДНИК</t>
  </si>
  <si>
    <t>ИТОГО ЗА ДЕНЬ</t>
  </si>
  <si>
    <t xml:space="preserve"> </t>
  </si>
  <si>
    <t>крупа рисовая</t>
  </si>
  <si>
    <t>какао</t>
  </si>
  <si>
    <t>200</t>
  </si>
  <si>
    <t>пшено</t>
  </si>
  <si>
    <t xml:space="preserve">молоко </t>
  </si>
  <si>
    <t xml:space="preserve">морковь </t>
  </si>
  <si>
    <t>Хлеб ржаной</t>
  </si>
  <si>
    <t>Хлеб пшеничный</t>
  </si>
  <si>
    <t>Шницель с картофельным пюре</t>
  </si>
  <si>
    <t xml:space="preserve">                                                                  </t>
  </si>
  <si>
    <t>Молочная вермишель</t>
  </si>
  <si>
    <t>Какао с молоком</t>
  </si>
  <si>
    <t>Чай с молоком</t>
  </si>
  <si>
    <t xml:space="preserve">картофель </t>
  </si>
  <si>
    <t>рис</t>
  </si>
  <si>
    <t>Голубцы ленивые</t>
  </si>
  <si>
    <t>крупа перловая</t>
  </si>
  <si>
    <t xml:space="preserve">вермишель </t>
  </si>
  <si>
    <t>Плов с мясом</t>
  </si>
  <si>
    <t>Какао  с молоком</t>
  </si>
  <si>
    <t>4-ый день</t>
  </si>
  <si>
    <t>5-ый день</t>
  </si>
  <si>
    <t>9-ый день</t>
  </si>
  <si>
    <t>10-ый день</t>
  </si>
  <si>
    <t>11-ый день</t>
  </si>
  <si>
    <t>12-ый день</t>
  </si>
  <si>
    <t>Завтрак</t>
  </si>
  <si>
    <t xml:space="preserve">Дни </t>
  </si>
  <si>
    <t xml:space="preserve">                               для детей от 3-х до 7 лет</t>
  </si>
  <si>
    <t xml:space="preserve">Дрожжи </t>
  </si>
  <si>
    <t xml:space="preserve">Фрукты </t>
  </si>
  <si>
    <t>Масло сливочное</t>
  </si>
  <si>
    <t>Масло растительн.</t>
  </si>
  <si>
    <t xml:space="preserve">Голубцы ленивые </t>
  </si>
  <si>
    <t xml:space="preserve">                                                     от1.5 - до3 лет</t>
  </si>
  <si>
    <t>для детей от 1,5 до 3-х лет</t>
  </si>
  <si>
    <t xml:space="preserve">                                     от 1.5 - до 3 лет</t>
  </si>
  <si>
    <t xml:space="preserve">1 -ый день </t>
  </si>
  <si>
    <t xml:space="preserve">              12-ый день</t>
  </si>
  <si>
    <t xml:space="preserve">           11-ый день </t>
  </si>
  <si>
    <t xml:space="preserve">           10-ый день </t>
  </si>
  <si>
    <t xml:space="preserve">              7-ой день </t>
  </si>
  <si>
    <t xml:space="preserve">                  6-ой день </t>
  </si>
  <si>
    <t xml:space="preserve">                5-ый день </t>
  </si>
  <si>
    <t xml:space="preserve">              5-ый день </t>
  </si>
  <si>
    <t xml:space="preserve">              4-ый день </t>
  </si>
  <si>
    <t xml:space="preserve">                 4-ый день </t>
  </si>
  <si>
    <t xml:space="preserve">                3-ий день     </t>
  </si>
  <si>
    <t xml:space="preserve">                 3-ий день </t>
  </si>
  <si>
    <t xml:space="preserve">        2-ой день        </t>
  </si>
  <si>
    <t xml:space="preserve">                                   для детей от 3-х до 7 лет</t>
  </si>
  <si>
    <t xml:space="preserve">                 для детей от 3-х до 7 лет</t>
  </si>
  <si>
    <t xml:space="preserve">               для детей от 3-х до 7 лет</t>
  </si>
  <si>
    <t xml:space="preserve">                         для детей от 3-х до 7 лет</t>
  </si>
  <si>
    <t xml:space="preserve">                для детей от 3-х  до 7 лет</t>
  </si>
  <si>
    <t xml:space="preserve">                     для детей от 3-х до 7 лет</t>
  </si>
  <si>
    <t xml:space="preserve">           для детей от 3-х до 7 лет</t>
  </si>
  <si>
    <t xml:space="preserve">                       для детей от 3-х до 7 лет</t>
  </si>
  <si>
    <t xml:space="preserve">               12-ый день </t>
  </si>
  <si>
    <t xml:space="preserve">             1 -ый день </t>
  </si>
  <si>
    <t xml:space="preserve">           2-ой день</t>
  </si>
  <si>
    <t>Дни</t>
  </si>
  <si>
    <t>2 - ой завтрак</t>
  </si>
  <si>
    <t xml:space="preserve"> Полдник</t>
  </si>
  <si>
    <t xml:space="preserve">Чай  с молоком   </t>
  </si>
  <si>
    <t>крупа пшеничная</t>
  </si>
  <si>
    <t xml:space="preserve">Полдник        </t>
  </si>
  <si>
    <t>энергет. ценность</t>
  </si>
  <si>
    <t xml:space="preserve">                                         </t>
  </si>
  <si>
    <t>7 - ой день</t>
  </si>
  <si>
    <t>8 - ой день</t>
  </si>
  <si>
    <t xml:space="preserve">                                                                                                 для детей от 3-х до 7 лет</t>
  </si>
  <si>
    <t>9 - ый день</t>
  </si>
  <si>
    <t>10-ыйдень</t>
  </si>
  <si>
    <t>11- ый день</t>
  </si>
  <si>
    <t>3-ий   день</t>
  </si>
  <si>
    <t>1- ый день</t>
  </si>
  <si>
    <t>6 - ой день</t>
  </si>
  <si>
    <t xml:space="preserve">Обед     </t>
  </si>
  <si>
    <t xml:space="preserve"> Обед</t>
  </si>
  <si>
    <t>Кисель</t>
  </si>
  <si>
    <t>кисель</t>
  </si>
  <si>
    <t xml:space="preserve">масло сливочное </t>
  </si>
  <si>
    <t xml:space="preserve">                 </t>
  </si>
  <si>
    <t xml:space="preserve">Какао с молоком </t>
  </si>
  <si>
    <t>сыр</t>
  </si>
  <si>
    <t>яблоки</t>
  </si>
  <si>
    <t>65/50</t>
  </si>
  <si>
    <t xml:space="preserve">рис </t>
  </si>
  <si>
    <t>лук репчатый/для бульона/</t>
  </si>
  <si>
    <t>лук репчатый(для фарша)</t>
  </si>
  <si>
    <t>лук репчат. (для бульона)</t>
  </si>
  <si>
    <t>лук репчат. (для фарша)</t>
  </si>
  <si>
    <t xml:space="preserve">дрожжи </t>
  </si>
  <si>
    <t>цена за кг</t>
  </si>
  <si>
    <t>Творог ДМ</t>
  </si>
  <si>
    <t>цикорий</t>
  </si>
  <si>
    <t>помидоры соленые</t>
  </si>
  <si>
    <t>урюк</t>
  </si>
  <si>
    <t xml:space="preserve">                для детей от 1,5 до 3х лет</t>
  </si>
  <si>
    <t>С</t>
  </si>
  <si>
    <t>№ рецептуры</t>
  </si>
  <si>
    <t xml:space="preserve">творог </t>
  </si>
  <si>
    <t>гречка</t>
  </si>
  <si>
    <t>лук</t>
  </si>
  <si>
    <t>ясли</t>
  </si>
  <si>
    <t>сад</t>
  </si>
  <si>
    <t>на 1 день</t>
  </si>
  <si>
    <t>Картофельное пюре, гуляш</t>
  </si>
  <si>
    <t>Печенье</t>
  </si>
  <si>
    <t>печенье</t>
  </si>
  <si>
    <t>крупа ячневая</t>
  </si>
  <si>
    <t>геркулес</t>
  </si>
  <si>
    <t>Шницель рыбный с картофельным пюре</t>
  </si>
  <si>
    <t>Пряник</t>
  </si>
  <si>
    <t>Гороховое пюре</t>
  </si>
  <si>
    <t>Молоко витаминизированное</t>
  </si>
  <si>
    <t>Уха с картофелем, рыбой</t>
  </si>
  <si>
    <t>Уха с рыбой, картофелем</t>
  </si>
  <si>
    <t>ИТОГО  ПОЛДНИК</t>
  </si>
  <si>
    <t xml:space="preserve">2-ой день     </t>
  </si>
  <si>
    <t>свекла</t>
  </si>
  <si>
    <t>7</t>
  </si>
  <si>
    <t>250</t>
  </si>
  <si>
    <t>Компот из урюка</t>
  </si>
  <si>
    <t>мед натуральный</t>
  </si>
  <si>
    <t xml:space="preserve">Компот из урюка </t>
  </si>
  <si>
    <t>Чай с лимоном</t>
  </si>
  <si>
    <t>лимон</t>
  </si>
  <si>
    <t>150/7</t>
  </si>
  <si>
    <t>2 Й ЗАВТРАК</t>
  </si>
  <si>
    <t>Королевская ватрушка</t>
  </si>
  <si>
    <t>ИТОГО 2-Й ЗАВТРАК</t>
  </si>
  <si>
    <t>200/7</t>
  </si>
  <si>
    <t>за 10 дней</t>
  </si>
  <si>
    <t>Сабы</t>
  </si>
  <si>
    <t>фрукты</t>
  </si>
  <si>
    <t xml:space="preserve">фрукты </t>
  </si>
  <si>
    <t>Каша пшеничная со слив.маслом</t>
  </si>
  <si>
    <t xml:space="preserve">Бутерброд  с маслом </t>
  </si>
  <si>
    <t>Чай с сахаром</t>
  </si>
  <si>
    <t xml:space="preserve">Бутерброд с маслом </t>
  </si>
  <si>
    <t>Бутерброд с маслом и сыром</t>
  </si>
  <si>
    <t>Цикорий с молоком</t>
  </si>
  <si>
    <t>Суп овощной на мясном бульоне</t>
  </si>
  <si>
    <t>заварка</t>
  </si>
  <si>
    <t>Омлет натуральный</t>
  </si>
  <si>
    <t>Бутерброд с маслом  и сыром</t>
  </si>
  <si>
    <t>Суп крестьянский на мясном бульоне</t>
  </si>
  <si>
    <t>томатная паста</t>
  </si>
  <si>
    <t>Бутерброд  с маслом и сыром</t>
  </si>
  <si>
    <t>Суп картофельный на мясном бульоне с мясными фрикадельками</t>
  </si>
  <si>
    <t>Кыстыбый с картофелем</t>
  </si>
  <si>
    <t xml:space="preserve">Чай с сахаром </t>
  </si>
  <si>
    <t>Борщ с капустой и картофелем на мясном бульоне</t>
  </si>
  <si>
    <t>Каша гречневая рассыпчатая со слив.маслом</t>
  </si>
  <si>
    <t>Суп геркулесовый на мясном бульоне</t>
  </si>
  <si>
    <t>Треугольник с мясом</t>
  </si>
  <si>
    <t>Каша манная со слив.маслом</t>
  </si>
  <si>
    <t>Свекольник на мясном бульоне</t>
  </si>
  <si>
    <t xml:space="preserve">Бутерброд с маслом и сыром </t>
  </si>
  <si>
    <t>Суп с домашней лапшой на мясном бульоне</t>
  </si>
  <si>
    <t>Каша молочная геркулесовая со слив.маслом</t>
  </si>
  <si>
    <t>Каша «Дружба» молочная со слив.маслом</t>
  </si>
  <si>
    <t>Овощи тушеные с мясом</t>
  </si>
  <si>
    <t>Каша "Дружба" молочная со слив.маслом</t>
  </si>
  <si>
    <t>Каша пшенная молочная со слив.маслом</t>
  </si>
  <si>
    <t>Бутерброд с маслом</t>
  </si>
  <si>
    <t>Каша гречневая молочная со слив.маслом</t>
  </si>
  <si>
    <t>Каша рисовая молочная со слив.маслом</t>
  </si>
  <si>
    <t>Каша  рисовая молочная со слив.маслом</t>
  </si>
  <si>
    <t>Каша ячневая молочная со слив.маслом</t>
  </si>
  <si>
    <t>Каша  ячневая молочная со слив.маслом</t>
  </si>
  <si>
    <t>Каша рисовая молочная  со слив.маслом</t>
  </si>
  <si>
    <t>60/120</t>
  </si>
  <si>
    <t>75/130</t>
  </si>
  <si>
    <t xml:space="preserve"> 60/ 120</t>
  </si>
  <si>
    <t>60/130</t>
  </si>
  <si>
    <t>120/45</t>
  </si>
  <si>
    <t>150/45</t>
  </si>
  <si>
    <t>Суп с пельменями</t>
  </si>
  <si>
    <t>Салат из свеклы</t>
  </si>
  <si>
    <t xml:space="preserve">Бутерброд с маслом  </t>
  </si>
  <si>
    <t>Кыстыбый с скартофелем</t>
  </si>
  <si>
    <t>Бутерброд  с маслом</t>
  </si>
  <si>
    <t>Компот из урюка и яблок</t>
  </si>
  <si>
    <t>Компот из урюка  и яблок</t>
  </si>
  <si>
    <t>30/5</t>
  </si>
  <si>
    <t>30/5/5</t>
  </si>
  <si>
    <t>100/30</t>
  </si>
  <si>
    <t>соль</t>
  </si>
  <si>
    <t>Соль</t>
  </si>
  <si>
    <t>наименование блюда</t>
  </si>
  <si>
    <t>цена, руб.</t>
  </si>
  <si>
    <t>цена, руб</t>
  </si>
  <si>
    <t>цена,руб.</t>
  </si>
  <si>
    <t>перловая</t>
  </si>
  <si>
    <t>манная</t>
  </si>
  <si>
    <t>ячневая</t>
  </si>
  <si>
    <t>вермишель</t>
  </si>
  <si>
    <t>яйцо</t>
  </si>
  <si>
    <t>творог</t>
  </si>
  <si>
    <t>масло растит-е</t>
  </si>
  <si>
    <t>мед натур.</t>
  </si>
  <si>
    <t>мука пшен-я</t>
  </si>
  <si>
    <t>хлеб пшен.</t>
  </si>
  <si>
    <t>хлеб рж.</t>
  </si>
  <si>
    <t>мясо б/к</t>
  </si>
  <si>
    <t>мясо индейки</t>
  </si>
  <si>
    <t>рыба</t>
  </si>
  <si>
    <t>пшеничная</t>
  </si>
  <si>
    <t>апельсин</t>
  </si>
  <si>
    <t>банан</t>
  </si>
  <si>
    <t>груша</t>
  </si>
  <si>
    <t>капуста</t>
  </si>
  <si>
    <t>сок 0,2л</t>
  </si>
  <si>
    <t>ккал</t>
  </si>
  <si>
    <t>горох</t>
  </si>
  <si>
    <t>крупа пшено</t>
  </si>
  <si>
    <t>крупа манная</t>
  </si>
  <si>
    <t>Яичная кашка (натуральная)</t>
  </si>
  <si>
    <t>мясо без костей</t>
  </si>
  <si>
    <t>Слойка</t>
  </si>
  <si>
    <t>творог ДМ</t>
  </si>
  <si>
    <t>мясо  без костей</t>
  </si>
  <si>
    <t>Салат овощной</t>
  </si>
  <si>
    <t>зеленый горошек</t>
  </si>
  <si>
    <t>сгущенное молоко</t>
  </si>
  <si>
    <t>лук  репчатый</t>
  </si>
  <si>
    <t xml:space="preserve">лук репчатый </t>
  </si>
  <si>
    <t>Макароны отварные, гуляш</t>
  </si>
  <si>
    <t xml:space="preserve">макароны </t>
  </si>
  <si>
    <t xml:space="preserve">мясо без костей </t>
  </si>
  <si>
    <t>Суп гороховый на смясном бульоне</t>
  </si>
  <si>
    <t>пряник</t>
  </si>
  <si>
    <t>Биточки рыбные с  макаронами отварными</t>
  </si>
  <si>
    <t>Биточки рыбные с макаронами отварными</t>
  </si>
  <si>
    <t>Капуста тушеная, котлеты из говядины с гречневой крупой</t>
  </si>
  <si>
    <t>100/50</t>
  </si>
  <si>
    <t>крупа гречка</t>
  </si>
  <si>
    <t>120/65</t>
  </si>
  <si>
    <t>сухари панировочные</t>
  </si>
  <si>
    <t>пельмени п/ф</t>
  </si>
  <si>
    <t>пельмени (полуфабрикат)</t>
  </si>
  <si>
    <t>Кыстыбый с кашей пшенной</t>
  </si>
  <si>
    <t>мука  пшеничная</t>
  </si>
  <si>
    <t xml:space="preserve">на 100 г </t>
  </si>
  <si>
    <t>ИТОГО ЗА 2-Й ЗАВТРАК</t>
  </si>
  <si>
    <t>2-Й ЗАВТРАК</t>
  </si>
  <si>
    <t>ИТОГО 2--Й ЗАВТРАК</t>
  </si>
  <si>
    <t>ИТОГО 2-йЙЗАВТРАК</t>
  </si>
  <si>
    <t>100/5</t>
  </si>
  <si>
    <t>130/6</t>
  </si>
  <si>
    <t>Оладьи с медом натуральным</t>
  </si>
  <si>
    <t>1-ое полугодие 2022 г.</t>
  </si>
  <si>
    <t xml:space="preserve">Хлеб пшеничный </t>
  </si>
  <si>
    <t>Суп гороховый на мясном бульоне</t>
  </si>
  <si>
    <t>Суп перловый на мясном бульоне</t>
  </si>
  <si>
    <t>Сырники с медом натуральным</t>
  </si>
  <si>
    <t>Ёжики в соусе</t>
  </si>
  <si>
    <t>90/50</t>
  </si>
  <si>
    <t>35/8</t>
  </si>
  <si>
    <t>35/10/8</t>
  </si>
  <si>
    <t>75/ 150</t>
  </si>
  <si>
    <t>молоко витаминизированное</t>
  </si>
  <si>
    <t>Сельские</t>
  </si>
  <si>
    <t>1</t>
  </si>
  <si>
    <t>чай высшего и 1-го сорта</t>
  </si>
  <si>
    <t>сахар-песок</t>
  </si>
  <si>
    <t>масло подсолнечное</t>
  </si>
  <si>
    <t xml:space="preserve">сахар-песок </t>
  </si>
  <si>
    <t>хлопья овсяные "геркулес"</t>
  </si>
  <si>
    <t>274/339</t>
  </si>
  <si>
    <t>яйцо куриное 1/13 шт</t>
  </si>
  <si>
    <t>яйцо куриное 1 шт.</t>
  </si>
  <si>
    <t>150 стр.</t>
  </si>
  <si>
    <t>яйцо куриное 1/8 шт</t>
  </si>
  <si>
    <t xml:space="preserve">рыба свежая </t>
  </si>
  <si>
    <t>рыба свежая</t>
  </si>
  <si>
    <t>яйцо куриное 1/10 шт</t>
  </si>
  <si>
    <t>яйцо куриное 1/8шт</t>
  </si>
  <si>
    <t>3</t>
  </si>
  <si>
    <t xml:space="preserve">зеленый горошек консервированный </t>
  </si>
  <si>
    <t>капуста белокочанная</t>
  </si>
  <si>
    <t>Ёжики с соусом</t>
  </si>
  <si>
    <t xml:space="preserve">какао-порошок </t>
  </si>
  <si>
    <t>яйцо куриное 1,5 шт.</t>
  </si>
  <si>
    <t>зеленый горошек консервированный</t>
  </si>
  <si>
    <t>63</t>
  </si>
  <si>
    <t xml:space="preserve"> Ёжики в соусе</t>
  </si>
  <si>
    <t>304</t>
  </si>
  <si>
    <t>яйцо куриное 1/8 шт.</t>
  </si>
  <si>
    <t>какао-порошок</t>
  </si>
  <si>
    <t>80 стр.</t>
  </si>
  <si>
    <t>яйцо куриное  1/8 шт.</t>
  </si>
  <si>
    <t>218/293</t>
  </si>
  <si>
    <t>177 стр.</t>
  </si>
  <si>
    <t>яйцо куриное 1/10</t>
  </si>
  <si>
    <t>271/218</t>
  </si>
  <si>
    <t>яйцо куриное 1/10 шт.</t>
  </si>
  <si>
    <t>143 стр.</t>
  </si>
  <si>
    <t>62</t>
  </si>
  <si>
    <t>рыба  свежая</t>
  </si>
  <si>
    <t>яйцо куриное 1/8  шт</t>
  </si>
  <si>
    <t>яйцо куриное  1/8 шт</t>
  </si>
  <si>
    <t>143/299</t>
  </si>
  <si>
    <t>88</t>
  </si>
  <si>
    <t>яйцо куриное  1/10 шт</t>
  </si>
  <si>
    <t>299/339</t>
  </si>
  <si>
    <t>яйцо куриное  1/10 шт.</t>
  </si>
  <si>
    <t>яйцо куриное  1/3 шт</t>
  </si>
  <si>
    <t>яйцо куриное 1/3 шт</t>
  </si>
  <si>
    <t>339/293</t>
  </si>
  <si>
    <t>Молоко витаминизированное (сад)</t>
  </si>
  <si>
    <t xml:space="preserve">УТВЕРЖДАЮ </t>
  </si>
  <si>
    <t xml:space="preserve">Заведующий МБДОУ "Иштуганский детский сад "Березка" Сабинского муниципального района РТ _________ Ахиярова Э.Н. </t>
  </si>
  <si>
    <t xml:space="preserve">Кыстыбый с картофелем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</si>
</sst>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[$-FC19]d\ mmmm\ yyyy\ &quot;г.&quot;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8"/>
      <name val="Calibri"/>
      <family val="2"/>
    </font>
    <font>
      <sz val="48"/>
      <color indexed="8"/>
      <name val="Calibri"/>
      <family val="2"/>
    </font>
    <font>
      <sz val="24"/>
      <color indexed="8"/>
      <name val="Batang"/>
      <family val="1"/>
    </font>
    <font>
      <b/>
      <sz val="48"/>
      <color indexed="8"/>
      <name val="Batang"/>
      <family val="1"/>
    </font>
    <font>
      <sz val="36"/>
      <color indexed="8"/>
      <name val="Times New Roman"/>
      <family val="1"/>
    </font>
    <font>
      <sz val="72"/>
      <color indexed="8"/>
      <name val="Batang"/>
      <family val="1"/>
    </font>
    <font>
      <sz val="72"/>
      <color indexed="8"/>
      <name val="Calibri"/>
      <family val="2"/>
    </font>
    <font>
      <sz val="8"/>
      <name val="Calibri"/>
      <family val="2"/>
    </font>
    <font>
      <b/>
      <sz val="72"/>
      <color indexed="8"/>
      <name val="Calibri"/>
      <family val="2"/>
    </font>
    <font>
      <b/>
      <sz val="72"/>
      <color indexed="8"/>
      <name val="Times New Roman"/>
      <family val="1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sz val="20"/>
      <color indexed="8"/>
      <name val="Times New Roman"/>
      <family val="1"/>
    </font>
    <font>
      <b/>
      <sz val="48"/>
      <color indexed="8"/>
      <name val="Times New Roman"/>
      <family val="1"/>
    </font>
    <font>
      <sz val="20"/>
      <color indexed="8"/>
      <name val="Times New Roman"/>
      <family val="1"/>
    </font>
    <font>
      <b/>
      <sz val="36"/>
      <color indexed="8"/>
      <name val="Times New Roman"/>
      <family val="1"/>
    </font>
    <font>
      <sz val="2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28"/>
      <name val="Times New Roman"/>
      <family val="1"/>
    </font>
    <font>
      <sz val="18"/>
      <color indexed="8"/>
      <name val="Times New Roman"/>
      <family val="1"/>
    </font>
    <font>
      <sz val="36"/>
      <name val="Times New Roman"/>
      <family val="1"/>
    </font>
    <font>
      <sz val="72"/>
      <color indexed="8"/>
      <name val="Times New Roman"/>
      <family val="1"/>
    </font>
    <font>
      <sz val="72"/>
      <name val="Times New Roman"/>
      <family val="1"/>
    </font>
    <font>
      <b/>
      <sz val="48"/>
      <name val="Times New Roman"/>
      <family val="1"/>
    </font>
    <font>
      <b/>
      <i/>
      <sz val="28"/>
      <color indexed="8"/>
      <name val="Times New Roman"/>
      <family val="1"/>
    </font>
    <font>
      <i/>
      <sz val="28"/>
      <color indexed="8"/>
      <name val="Times New Roman"/>
      <family val="1"/>
    </font>
    <font>
      <b/>
      <sz val="28"/>
      <name val="Times New Roman"/>
      <family val="1"/>
    </font>
    <font>
      <sz val="28"/>
      <color indexed="8"/>
      <name val="Cambria"/>
      <family val="1"/>
    </font>
    <font>
      <b/>
      <sz val="72"/>
      <color indexed="8"/>
      <name val="Cambria"/>
      <family val="1"/>
    </font>
    <font>
      <sz val="72"/>
      <color indexed="8"/>
      <name val="Cambria"/>
      <family val="1"/>
    </font>
    <font>
      <b/>
      <sz val="20"/>
      <name val="Times New Roman"/>
      <family val="1"/>
    </font>
    <font>
      <b/>
      <sz val="28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1"/>
      <color indexed="8"/>
      <name val="Times New Roman"/>
      <family val="1"/>
    </font>
    <font>
      <sz val="28"/>
      <color indexed="8"/>
      <name val="Batang"/>
      <family val="1"/>
    </font>
    <font>
      <sz val="48"/>
      <color indexed="8"/>
      <name val="Batang"/>
      <family val="1"/>
    </font>
    <font>
      <u val="single"/>
      <sz val="20"/>
      <color indexed="12"/>
      <name val="Times New Roman"/>
      <family val="1"/>
    </font>
    <font>
      <b/>
      <sz val="36"/>
      <color indexed="8"/>
      <name val="Calibri"/>
      <family val="2"/>
    </font>
    <font>
      <u val="single"/>
      <sz val="20"/>
      <color indexed="12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36"/>
      <color theme="1"/>
      <name val="Calibri"/>
      <family val="2"/>
    </font>
    <font>
      <sz val="72"/>
      <color theme="1"/>
      <name val="Calibri"/>
      <family val="2"/>
    </font>
    <font>
      <sz val="48"/>
      <color theme="1"/>
      <name val="Calibri"/>
      <family val="2"/>
    </font>
    <font>
      <sz val="48"/>
      <color theme="1"/>
      <name val="Times New Roman"/>
      <family val="1"/>
    </font>
    <font>
      <sz val="28"/>
      <color theme="1"/>
      <name val="Times New Roman"/>
      <family val="1"/>
    </font>
    <font>
      <sz val="11"/>
      <color theme="1"/>
      <name val="Times New Roman"/>
      <family val="1"/>
    </font>
    <font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11"/>
      <color theme="1"/>
      <name val="Times New Roman"/>
      <family val="1"/>
    </font>
    <font>
      <sz val="72"/>
      <color theme="1"/>
      <name val="Times New Roman"/>
      <family val="1"/>
    </font>
    <font>
      <b/>
      <sz val="72"/>
      <color theme="1"/>
      <name val="Times New Roman"/>
      <family val="1"/>
    </font>
    <font>
      <sz val="28"/>
      <color theme="1"/>
      <name val="Batang"/>
      <family val="1"/>
    </font>
    <font>
      <sz val="48"/>
      <color theme="1"/>
      <name val="Batang"/>
      <family val="1"/>
    </font>
    <font>
      <b/>
      <sz val="48"/>
      <color theme="1"/>
      <name val="Times New Roman"/>
      <family val="1"/>
    </font>
    <font>
      <b/>
      <sz val="36"/>
      <color theme="1"/>
      <name val="Times New Roman"/>
      <family val="1"/>
    </font>
    <font>
      <b/>
      <sz val="20"/>
      <color theme="1"/>
      <name val="Times New Roman"/>
      <family val="1"/>
    </font>
    <font>
      <u val="single"/>
      <sz val="20"/>
      <color theme="10"/>
      <name val="Times New Roman"/>
      <family val="1"/>
    </font>
    <font>
      <b/>
      <sz val="36"/>
      <color theme="1"/>
      <name val="Calibri"/>
      <family val="2"/>
    </font>
    <font>
      <u val="single"/>
      <sz val="20"/>
      <color theme="10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6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10" fillId="0" borderId="0" xfId="0" applyFont="1" applyAlignment="1">
      <alignment/>
    </xf>
    <xf numFmtId="0" fontId="8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89" fillId="0" borderId="10" xfId="0" applyFont="1" applyBorder="1" applyAlignment="1">
      <alignment/>
    </xf>
    <xf numFmtId="0" fontId="89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90" fillId="0" borderId="10" xfId="0" applyFont="1" applyBorder="1" applyAlignment="1">
      <alignment/>
    </xf>
    <xf numFmtId="0" fontId="91" fillId="0" borderId="0" xfId="0" applyFont="1" applyAlignment="1">
      <alignment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9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2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0" fillId="0" borderId="10" xfId="0" applyFont="1" applyBorder="1" applyAlignment="1">
      <alignment/>
    </xf>
    <xf numFmtId="2" fontId="9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93" fillId="0" borderId="10" xfId="0" applyFont="1" applyBorder="1" applyAlignment="1">
      <alignment horizontal="center"/>
    </xf>
    <xf numFmtId="172" fontId="20" fillId="0" borderId="0" xfId="0" applyNumberFormat="1" applyFont="1" applyBorder="1" applyAlignment="1">
      <alignment horizontal="center"/>
    </xf>
    <xf numFmtId="0" fontId="90" fillId="0" borderId="10" xfId="0" applyFont="1" applyBorder="1" applyAlignment="1">
      <alignment vertical="center" wrapText="1"/>
    </xf>
    <xf numFmtId="0" fontId="94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92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92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/>
    </xf>
    <xf numFmtId="0" fontId="9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9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172" fontId="1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89" fillId="0" borderId="0" xfId="0" applyFont="1" applyAlignment="1">
      <alignment/>
    </xf>
    <xf numFmtId="0" fontId="9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20" fillId="0" borderId="10" xfId="0" applyFont="1" applyBorder="1" applyAlignment="1">
      <alignment horizontal="center" vertical="distributed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 wrapText="1"/>
    </xf>
    <xf numFmtId="174" fontId="20" fillId="0" borderId="10" xfId="0" applyNumberFormat="1" applyFont="1" applyBorder="1" applyAlignment="1">
      <alignment horizontal="center"/>
    </xf>
    <xf numFmtId="174" fontId="18" fillId="0" borderId="10" xfId="0" applyNumberFormat="1" applyFont="1" applyBorder="1" applyAlignment="1">
      <alignment horizontal="center"/>
    </xf>
    <xf numFmtId="174" fontId="90" fillId="0" borderId="10" xfId="0" applyNumberFormat="1" applyFont="1" applyBorder="1" applyAlignment="1">
      <alignment horizontal="center"/>
    </xf>
    <xf numFmtId="174" fontId="93" fillId="0" borderId="10" xfId="0" applyNumberFormat="1" applyFont="1" applyBorder="1" applyAlignment="1">
      <alignment horizontal="center"/>
    </xf>
    <xf numFmtId="174" fontId="20" fillId="0" borderId="10" xfId="0" applyNumberFormat="1" applyFont="1" applyBorder="1" applyAlignment="1">
      <alignment horizontal="center" vertical="center"/>
    </xf>
    <xf numFmtId="0" fontId="90" fillId="0" borderId="0" xfId="0" applyFont="1" applyBorder="1" applyAlignment="1">
      <alignment horizontal="center"/>
    </xf>
    <xf numFmtId="0" fontId="90" fillId="0" borderId="10" xfId="0" applyFont="1" applyBorder="1" applyAlignment="1">
      <alignment horizontal="center" vertical="center"/>
    </xf>
    <xf numFmtId="174" fontId="90" fillId="0" borderId="10" xfId="0" applyNumberFormat="1" applyFont="1" applyBorder="1" applyAlignment="1">
      <alignment horizontal="center" vertical="center"/>
    </xf>
    <xf numFmtId="174" fontId="93" fillId="0" borderId="1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174" fontId="18" fillId="0" borderId="1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49" fontId="20" fillId="0" borderId="12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vertical="center" wrapText="1"/>
    </xf>
    <xf numFmtId="174" fontId="90" fillId="0" borderId="10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  <xf numFmtId="0" fontId="95" fillId="0" borderId="0" xfId="0" applyFont="1" applyBorder="1" applyAlignment="1">
      <alignment/>
    </xf>
    <xf numFmtId="0" fontId="95" fillId="0" borderId="0" xfId="0" applyFont="1" applyBorder="1" applyAlignment="1">
      <alignment horizontal="center"/>
    </xf>
    <xf numFmtId="0" fontId="96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4" fontId="95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74" fontId="26" fillId="0" borderId="10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7" fillId="0" borderId="0" xfId="0" applyFont="1" applyAlignment="1">
      <alignment/>
    </xf>
    <xf numFmtId="0" fontId="93" fillId="0" borderId="0" xfId="0" applyFont="1" applyBorder="1" applyAlignment="1">
      <alignment horizontal="center" vertical="center"/>
    </xf>
    <xf numFmtId="173" fontId="9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90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90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justify" vertical="center" wrapText="1"/>
    </xf>
    <xf numFmtId="0" fontId="90" fillId="0" borderId="0" xfId="0" applyFont="1" applyBorder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distributed"/>
    </xf>
    <xf numFmtId="0" fontId="17" fillId="0" borderId="10" xfId="0" applyFont="1" applyBorder="1" applyAlignment="1">
      <alignment/>
    </xf>
    <xf numFmtId="0" fontId="6" fillId="0" borderId="0" xfId="0" applyFont="1" applyAlignment="1">
      <alignment/>
    </xf>
    <xf numFmtId="0" fontId="9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0" fontId="89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99" fillId="0" borderId="10" xfId="0" applyFont="1" applyBorder="1" applyAlignment="1">
      <alignment horizontal="center" vertical="center"/>
    </xf>
    <xf numFmtId="174" fontId="99" fillId="0" borderId="10" xfId="0" applyNumberFormat="1" applyFont="1" applyBorder="1" applyAlignment="1">
      <alignment horizontal="center" vertical="center"/>
    </xf>
    <xf numFmtId="174" fontId="15" fillId="0" borderId="10" xfId="0" applyNumberFormat="1" applyFont="1" applyBorder="1" applyAlignment="1">
      <alignment horizontal="center" vertical="center"/>
    </xf>
    <xf numFmtId="174" fontId="89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2" fillId="0" borderId="0" xfId="0" applyFont="1" applyBorder="1" applyAlignment="1">
      <alignment/>
    </xf>
    <xf numFmtId="0" fontId="100" fillId="0" borderId="10" xfId="0" applyFont="1" applyBorder="1" applyAlignment="1">
      <alignment horizontal="center" vertical="center"/>
    </xf>
    <xf numFmtId="174" fontId="17" fillId="0" borderId="10" xfId="0" applyNumberFormat="1" applyFont="1" applyBorder="1" applyAlignment="1">
      <alignment horizontal="center" vertical="center"/>
    </xf>
    <xf numFmtId="174" fontId="92" fillId="0" borderId="10" xfId="0" applyNumberFormat="1" applyFont="1" applyBorder="1" applyAlignment="1">
      <alignment horizontal="center" vertical="center"/>
    </xf>
    <xf numFmtId="0" fontId="100" fillId="0" borderId="10" xfId="0" applyFont="1" applyBorder="1" applyAlignment="1">
      <alignment horizontal="center"/>
    </xf>
    <xf numFmtId="174" fontId="10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5" fillId="0" borderId="0" xfId="0" applyFont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91" fillId="0" borderId="0" xfId="0" applyFont="1" applyBorder="1" applyAlignment="1">
      <alignment/>
    </xf>
    <xf numFmtId="0" fontId="95" fillId="0" borderId="11" xfId="0" applyFont="1" applyBorder="1" applyAlignment="1">
      <alignment/>
    </xf>
    <xf numFmtId="0" fontId="95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2" fontId="91" fillId="0" borderId="10" xfId="0" applyNumberFormat="1" applyFont="1" applyBorder="1" applyAlignment="1">
      <alignment/>
    </xf>
    <xf numFmtId="2" fontId="101" fillId="0" borderId="10" xfId="0" applyNumberFormat="1" applyFont="1" applyBorder="1" applyAlignment="1">
      <alignment/>
    </xf>
    <xf numFmtId="0" fontId="94" fillId="0" borderId="10" xfId="0" applyFont="1" applyBorder="1" applyAlignment="1">
      <alignment horizontal="center"/>
    </xf>
    <xf numFmtId="0" fontId="94" fillId="0" borderId="10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2" fontId="35" fillId="0" borderId="10" xfId="0" applyNumberFormat="1" applyFont="1" applyBorder="1" applyAlignment="1">
      <alignment/>
    </xf>
    <xf numFmtId="174" fontId="102" fillId="0" borderId="10" xfId="42" applyNumberFormat="1" applyFont="1" applyBorder="1" applyAlignment="1" applyProtection="1">
      <alignment horizontal="left"/>
      <protection/>
    </xf>
    <xf numFmtId="49" fontId="20" fillId="0" borderId="13" xfId="0" applyNumberFormat="1" applyFont="1" applyBorder="1" applyAlignment="1">
      <alignment vertical="center" wrapText="1"/>
    </xf>
    <xf numFmtId="0" fontId="93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174" fontId="20" fillId="33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4" fontId="20" fillId="34" borderId="10" xfId="0" applyNumberFormat="1" applyFont="1" applyFill="1" applyBorder="1" applyAlignment="1">
      <alignment horizontal="center"/>
    </xf>
    <xf numFmtId="0" fontId="93" fillId="33" borderId="10" xfId="0" applyFont="1" applyFill="1" applyBorder="1" applyAlignment="1">
      <alignment horizontal="center"/>
    </xf>
    <xf numFmtId="2" fontId="93" fillId="33" borderId="10" xfId="0" applyNumberFormat="1" applyFont="1" applyFill="1" applyBorder="1" applyAlignment="1">
      <alignment horizontal="center"/>
    </xf>
    <xf numFmtId="172" fontId="18" fillId="33" borderId="10" xfId="0" applyNumberFormat="1" applyFont="1" applyFill="1" applyBorder="1" applyAlignment="1">
      <alignment horizontal="center"/>
    </xf>
    <xf numFmtId="174" fontId="93" fillId="33" borderId="10" xfId="0" applyNumberFormat="1" applyFont="1" applyFill="1" applyBorder="1" applyAlignment="1">
      <alignment horizontal="center"/>
    </xf>
    <xf numFmtId="172" fontId="20" fillId="33" borderId="10" xfId="0" applyNumberFormat="1" applyFont="1" applyFill="1" applyBorder="1" applyAlignment="1">
      <alignment horizontal="center"/>
    </xf>
    <xf numFmtId="172" fontId="20" fillId="34" borderId="10" xfId="0" applyNumberFormat="1" applyFont="1" applyFill="1" applyBorder="1" applyAlignment="1">
      <alignment horizontal="center"/>
    </xf>
    <xf numFmtId="2" fontId="18" fillId="35" borderId="10" xfId="0" applyNumberFormat="1" applyFont="1" applyFill="1" applyBorder="1" applyAlignment="1">
      <alignment horizontal="center"/>
    </xf>
    <xf numFmtId="174" fontId="93" fillId="35" borderId="10" xfId="0" applyNumberFormat="1" applyFont="1" applyFill="1" applyBorder="1" applyAlignment="1">
      <alignment horizontal="center"/>
    </xf>
    <xf numFmtId="174" fontId="20" fillId="34" borderId="10" xfId="0" applyNumberFormat="1" applyFont="1" applyFill="1" applyBorder="1" applyAlignment="1">
      <alignment horizontal="center" vertical="center"/>
    </xf>
    <xf numFmtId="174" fontId="20" fillId="33" borderId="10" xfId="0" applyNumberFormat="1" applyFont="1" applyFill="1" applyBorder="1" applyAlignment="1">
      <alignment horizontal="center" vertical="center"/>
    </xf>
    <xf numFmtId="174" fontId="93" fillId="33" borderId="10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/>
    </xf>
    <xf numFmtId="2" fontId="20" fillId="34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172" fontId="18" fillId="33" borderId="10" xfId="0" applyNumberFormat="1" applyFont="1" applyFill="1" applyBorder="1" applyAlignment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horizontal="center"/>
    </xf>
    <xf numFmtId="174" fontId="20" fillId="33" borderId="12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2" fontId="90" fillId="33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174" fontId="11" fillId="33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174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26" fillId="0" borderId="11" xfId="0" applyFont="1" applyBorder="1" applyAlignment="1">
      <alignment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174" fontId="96" fillId="33" borderId="14" xfId="0" applyNumberFormat="1" applyFont="1" applyFill="1" applyBorder="1" applyAlignment="1">
      <alignment horizontal="center" vertical="center"/>
    </xf>
    <xf numFmtId="174" fontId="9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174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174" fontId="96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2" fontId="20" fillId="34" borderId="10" xfId="0" applyNumberFormat="1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17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74" fontId="20" fillId="0" borderId="10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174" fontId="15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174" fontId="99" fillId="33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174" fontId="15" fillId="34" borderId="10" xfId="0" applyNumberFormat="1" applyFont="1" applyFill="1" applyBorder="1" applyAlignment="1">
      <alignment horizontal="center" vertical="center"/>
    </xf>
    <xf numFmtId="0" fontId="99" fillId="0" borderId="12" xfId="0" applyFont="1" applyBorder="1" applyAlignment="1">
      <alignment vertical="center" wrapText="1"/>
    </xf>
    <xf numFmtId="0" fontId="99" fillId="0" borderId="13" xfId="0" applyFont="1" applyBorder="1" applyAlignment="1">
      <alignment vertical="center" wrapText="1"/>
    </xf>
    <xf numFmtId="0" fontId="99" fillId="0" borderId="11" xfId="0" applyFont="1" applyBorder="1" applyAlignment="1">
      <alignment vertical="center" wrapText="1"/>
    </xf>
    <xf numFmtId="0" fontId="17" fillId="33" borderId="10" xfId="0" applyFont="1" applyFill="1" applyBorder="1" applyAlignment="1">
      <alignment horizontal="center"/>
    </xf>
    <xf numFmtId="174" fontId="1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174" fontId="100" fillId="33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174" fontId="17" fillId="34" borderId="10" xfId="0" applyNumberFormat="1" applyFont="1" applyFill="1" applyBorder="1" applyAlignment="1">
      <alignment horizontal="center" vertical="center"/>
    </xf>
    <xf numFmtId="174" fontId="91" fillId="0" borderId="10" xfId="0" applyNumberFormat="1" applyFont="1" applyBorder="1" applyAlignment="1">
      <alignment/>
    </xf>
    <xf numFmtId="0" fontId="11" fillId="35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left"/>
    </xf>
    <xf numFmtId="0" fontId="103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/>
    </xf>
    <xf numFmtId="174" fontId="90" fillId="35" borderId="10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90" fillId="35" borderId="14" xfId="0" applyFont="1" applyFill="1" applyBorder="1" applyAlignment="1">
      <alignment vertical="center" wrapText="1"/>
    </xf>
    <xf numFmtId="0" fontId="90" fillId="35" borderId="10" xfId="0" applyFont="1" applyFill="1" applyBorder="1" applyAlignment="1">
      <alignment horizontal="center"/>
    </xf>
    <xf numFmtId="1" fontId="90" fillId="0" borderId="10" xfId="0" applyNumberFormat="1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/>
    </xf>
    <xf numFmtId="174" fontId="95" fillId="0" borderId="10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74" fontId="89" fillId="0" borderId="10" xfId="0" applyNumberFormat="1" applyFont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/>
    </xf>
    <xf numFmtId="0" fontId="90" fillId="35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174" fontId="15" fillId="33" borderId="10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horizontal="left"/>
    </xf>
    <xf numFmtId="0" fontId="26" fillId="33" borderId="10" xfId="0" applyFont="1" applyFill="1" applyBorder="1" applyAlignment="1">
      <alignment horizontal="center"/>
    </xf>
    <xf numFmtId="174" fontId="11" fillId="33" borderId="10" xfId="0" applyNumberFormat="1" applyFont="1" applyFill="1" applyBorder="1" applyAlignment="1">
      <alignment horizontal="center"/>
    </xf>
    <xf numFmtId="173" fontId="102" fillId="0" borderId="10" xfId="42" applyNumberFormat="1" applyFont="1" applyBorder="1" applyAlignment="1" applyProtection="1">
      <alignment horizontal="left" vertical="center"/>
      <protection/>
    </xf>
    <xf numFmtId="2" fontId="104" fillId="0" borderId="10" xfId="42" applyNumberFormat="1" applyFont="1" applyBorder="1" applyAlignment="1" applyProtection="1">
      <alignment horizontal="left"/>
      <protection/>
    </xf>
    <xf numFmtId="2" fontId="102" fillId="0" borderId="10" xfId="42" applyNumberFormat="1" applyFont="1" applyBorder="1" applyAlignment="1" applyProtection="1">
      <alignment horizontal="left"/>
      <protection/>
    </xf>
    <xf numFmtId="0" fontId="20" fillId="33" borderId="10" xfId="0" applyFont="1" applyFill="1" applyBorder="1" applyAlignment="1">
      <alignment horizontal="center"/>
    </xf>
    <xf numFmtId="0" fontId="9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wrapText="1"/>
    </xf>
    <xf numFmtId="2" fontId="18" fillId="0" borderId="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/>
    </xf>
    <xf numFmtId="2" fontId="20" fillId="33" borderId="10" xfId="0" applyNumberFormat="1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 vertical="center" wrapText="1"/>
    </xf>
    <xf numFmtId="2" fontId="90" fillId="0" borderId="10" xfId="0" applyNumberFormat="1" applyFont="1" applyBorder="1" applyAlignment="1">
      <alignment/>
    </xf>
    <xf numFmtId="0" fontId="20" fillId="33" borderId="10" xfId="0" applyFont="1" applyFill="1" applyBorder="1" applyAlignment="1">
      <alignment horizontal="left"/>
    </xf>
    <xf numFmtId="2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90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2" fontId="20" fillId="33" borderId="12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distributed"/>
    </xf>
    <xf numFmtId="2" fontId="95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 vertical="center" wrapText="1"/>
    </xf>
    <xf numFmtId="2" fontId="95" fillId="0" borderId="0" xfId="0" applyNumberFormat="1" applyFont="1" applyBorder="1" applyAlignment="1">
      <alignment/>
    </xf>
    <xf numFmtId="2" fontId="95" fillId="0" borderId="11" xfId="0" applyNumberFormat="1" applyFont="1" applyBorder="1" applyAlignment="1">
      <alignment/>
    </xf>
    <xf numFmtId="2" fontId="95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Alignment="1">
      <alignment horizontal="center"/>
    </xf>
    <xf numFmtId="2" fontId="85" fillId="0" borderId="0" xfId="0" applyNumberFormat="1" applyFont="1" applyAlignment="1">
      <alignment/>
    </xf>
    <xf numFmtId="2" fontId="85" fillId="0" borderId="0" xfId="0" applyNumberFormat="1" applyFont="1" applyAlignment="1">
      <alignment horizontal="center"/>
    </xf>
    <xf numFmtId="2" fontId="20" fillId="35" borderId="10" xfId="0" applyNumberFormat="1" applyFont="1" applyFill="1" applyBorder="1" applyAlignment="1">
      <alignment horizontal="center"/>
    </xf>
    <xf numFmtId="2" fontId="36" fillId="34" borderId="0" xfId="0" applyNumberFormat="1" applyFont="1" applyFill="1" applyAlignment="1">
      <alignment horizontal="center"/>
    </xf>
    <xf numFmtId="0" fontId="20" fillId="35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2" fontId="18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18" fillId="0" borderId="10" xfId="0" applyNumberFormat="1" applyFont="1" applyBorder="1" applyAlignment="1">
      <alignment horizontal="center" vertical="center"/>
    </xf>
    <xf numFmtId="2" fontId="90" fillId="0" borderId="0" xfId="0" applyNumberFormat="1" applyFont="1" applyAlignment="1">
      <alignment horizontal="center"/>
    </xf>
    <xf numFmtId="0" fontId="31" fillId="33" borderId="10" xfId="0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wrapText="1"/>
    </xf>
    <xf numFmtId="2" fontId="20" fillId="33" borderId="10" xfId="0" applyNumberFormat="1" applyFont="1" applyFill="1" applyBorder="1" applyAlignment="1">
      <alignment horizontal="center" vertical="center"/>
    </xf>
    <xf numFmtId="2" fontId="90" fillId="0" borderId="1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/>
    </xf>
    <xf numFmtId="2" fontId="89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/>
    </xf>
    <xf numFmtId="2" fontId="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2" fontId="92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wrapText="1"/>
    </xf>
    <xf numFmtId="0" fontId="20" fillId="35" borderId="10" xfId="0" applyFont="1" applyFill="1" applyBorder="1" applyAlignment="1">
      <alignment/>
    </xf>
    <xf numFmtId="174" fontId="90" fillId="35" borderId="10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/>
    </xf>
    <xf numFmtId="0" fontId="90" fillId="0" borderId="0" xfId="0" applyFont="1" applyBorder="1" applyAlignment="1">
      <alignment horizontal="left" vertical="center"/>
    </xf>
    <xf numFmtId="2" fontId="9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20" fillId="0" borderId="10" xfId="0" applyFont="1" applyFill="1" applyBorder="1" applyAlignment="1">
      <alignment horizontal="left" wrapText="1"/>
    </xf>
    <xf numFmtId="0" fontId="105" fillId="0" borderId="10" xfId="0" applyFont="1" applyBorder="1" applyAlignment="1">
      <alignment/>
    </xf>
    <xf numFmtId="0" fontId="106" fillId="0" borderId="10" xfId="0" applyFont="1" applyBorder="1" applyAlignment="1">
      <alignment/>
    </xf>
    <xf numFmtId="0" fontId="107" fillId="0" borderId="0" xfId="0" applyFont="1" applyAlignment="1">
      <alignment/>
    </xf>
    <xf numFmtId="0" fontId="107" fillId="0" borderId="0" xfId="0" applyFont="1" applyAlignment="1">
      <alignment wrapText="1"/>
    </xf>
    <xf numFmtId="0" fontId="0" fillId="0" borderId="16" xfId="0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2" fontId="20" fillId="0" borderId="12" xfId="0" applyNumberFormat="1" applyFont="1" applyBorder="1" applyAlignment="1">
      <alignment horizontal="left" vertical="center" wrapText="1"/>
    </xf>
    <xf numFmtId="2" fontId="20" fillId="0" borderId="11" xfId="0" applyNumberFormat="1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wrapText="1"/>
    </xf>
    <xf numFmtId="0" fontId="74" fillId="33" borderId="15" xfId="0" applyFont="1" applyFill="1" applyBorder="1" applyAlignment="1">
      <alignment/>
    </xf>
    <xf numFmtId="0" fontId="74" fillId="33" borderId="14" xfId="0" applyFont="1" applyFill="1" applyBorder="1" applyAlignment="1">
      <alignment/>
    </xf>
    <xf numFmtId="0" fontId="18" fillId="0" borderId="10" xfId="0" applyFont="1" applyBorder="1" applyAlignment="1">
      <alignment horizontal="left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93" fillId="0" borderId="12" xfId="0" applyFont="1" applyBorder="1" applyAlignment="1">
      <alignment horizontal="left" vertical="center" wrapText="1"/>
    </xf>
    <xf numFmtId="0" fontId="93" fillId="0" borderId="13" xfId="0" applyFont="1" applyBorder="1" applyAlignment="1">
      <alignment horizontal="left" vertical="center" wrapText="1"/>
    </xf>
    <xf numFmtId="0" fontId="93" fillId="0" borderId="11" xfId="0" applyFont="1" applyBorder="1" applyAlignment="1">
      <alignment horizontal="left" vertical="center" wrapText="1"/>
    </xf>
    <xf numFmtId="0" fontId="93" fillId="0" borderId="12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0" fillId="0" borderId="10" xfId="0" applyFont="1" applyBorder="1" applyAlignment="1">
      <alignment/>
    </xf>
    <xf numFmtId="174" fontId="90" fillId="0" borderId="17" xfId="0" applyNumberFormat="1" applyFont="1" applyBorder="1" applyAlignment="1">
      <alignment horizontal="center" vertical="center"/>
    </xf>
    <xf numFmtId="174" fontId="90" fillId="0" borderId="15" xfId="0" applyNumberFormat="1" applyFont="1" applyBorder="1" applyAlignment="1">
      <alignment horizontal="center" vertical="center"/>
    </xf>
    <xf numFmtId="174" fontId="90" fillId="0" borderId="14" xfId="0" applyNumberFormat="1" applyFont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vertical="center" wrapText="1"/>
    </xf>
    <xf numFmtId="0" fontId="90" fillId="0" borderId="10" xfId="0" applyFont="1" applyBorder="1" applyAlignment="1">
      <alignment wrapText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20" fillId="33" borderId="17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9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9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34" borderId="1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" fontId="31" fillId="0" borderId="12" xfId="0" applyNumberFormat="1" applyFont="1" applyBorder="1" applyAlignment="1">
      <alignment horizontal="center" vertical="center" wrapText="1"/>
    </xf>
    <xf numFmtId="17" fontId="31" fillId="0" borderId="13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3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/>
    </xf>
    <xf numFmtId="0" fontId="99" fillId="0" borderId="10" xfId="0" applyFont="1" applyBorder="1" applyAlignment="1">
      <alignment horizontal="left" vertical="center" wrapText="1"/>
    </xf>
    <xf numFmtId="0" fontId="99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9" fillId="0" borderId="12" xfId="0" applyFont="1" applyBorder="1" applyAlignment="1">
      <alignment horizontal="left" vertical="center" wrapText="1"/>
    </xf>
    <xf numFmtId="0" fontId="99" fillId="0" borderId="13" xfId="0" applyFont="1" applyBorder="1" applyAlignment="1">
      <alignment horizontal="left" vertical="center" wrapText="1"/>
    </xf>
    <xf numFmtId="0" fontId="99" fillId="0" borderId="11" xfId="0" applyFont="1" applyBorder="1" applyAlignment="1">
      <alignment horizontal="left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left" vertical="center" wrapText="1"/>
    </xf>
    <xf numFmtId="0" fontId="100" fillId="0" borderId="13" xfId="0" applyFont="1" applyBorder="1" applyAlignment="1">
      <alignment horizontal="left" vertical="center" wrapText="1"/>
    </xf>
    <xf numFmtId="0" fontId="100" fillId="0" borderId="11" xfId="0" applyFont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9">
      <selection activeCell="C2" sqref="C2"/>
    </sheetView>
  </sheetViews>
  <sheetFormatPr defaultColWidth="9.140625" defaultRowHeight="15"/>
  <cols>
    <col min="1" max="1" width="18.28125" style="0" customWidth="1"/>
    <col min="2" max="2" width="9.140625" style="0" hidden="1" customWidth="1"/>
  </cols>
  <sheetData>
    <row r="1" spans="3:7" ht="15">
      <c r="C1" s="466" t="s">
        <v>274</v>
      </c>
      <c r="D1" s="466"/>
      <c r="E1" s="466"/>
      <c r="F1" s="466"/>
      <c r="G1" s="466"/>
    </row>
    <row r="2" spans="1:7" ht="15">
      <c r="A2" s="376"/>
      <c r="B2" s="376"/>
      <c r="C2" s="376" t="s">
        <v>4</v>
      </c>
      <c r="D2" s="376" t="s">
        <v>5</v>
      </c>
      <c r="E2" s="376" t="s">
        <v>6</v>
      </c>
      <c r="F2" s="376" t="s">
        <v>244</v>
      </c>
      <c r="G2" s="376" t="s">
        <v>128</v>
      </c>
    </row>
    <row r="3" spans="1:7" ht="15">
      <c r="A3" s="376" t="s">
        <v>224</v>
      </c>
      <c r="B3" s="376"/>
      <c r="C3" s="376">
        <v>9.3</v>
      </c>
      <c r="D3" s="376">
        <v>1.09</v>
      </c>
      <c r="E3" s="376">
        <v>66.82</v>
      </c>
      <c r="F3" s="376">
        <v>317</v>
      </c>
      <c r="G3" s="376">
        <v>0</v>
      </c>
    </row>
    <row r="4" spans="1:7" ht="15">
      <c r="A4" s="376" t="s">
        <v>238</v>
      </c>
      <c r="B4" s="376"/>
      <c r="C4" s="376">
        <v>11.5</v>
      </c>
      <c r="D4" s="376">
        <v>1.29</v>
      </c>
      <c r="E4" s="376">
        <v>63.16</v>
      </c>
      <c r="F4" s="376">
        <v>313</v>
      </c>
      <c r="G4" s="376">
        <v>0</v>
      </c>
    </row>
    <row r="5" spans="1:7" ht="15">
      <c r="A5" s="376" t="s">
        <v>42</v>
      </c>
      <c r="B5" s="376"/>
      <c r="C5" s="376">
        <v>7</v>
      </c>
      <c r="D5" s="376">
        <v>0.99</v>
      </c>
      <c r="E5" s="376">
        <v>71.08</v>
      </c>
      <c r="F5" s="376">
        <v>327</v>
      </c>
      <c r="G5" s="376">
        <v>0</v>
      </c>
    </row>
    <row r="6" spans="1:7" ht="15">
      <c r="A6" s="376" t="s">
        <v>131</v>
      </c>
      <c r="B6" s="376"/>
      <c r="C6" s="376">
        <v>10.8</v>
      </c>
      <c r="D6" s="376">
        <v>3.1</v>
      </c>
      <c r="E6" s="376">
        <v>63.25</v>
      </c>
      <c r="F6" s="376">
        <v>286</v>
      </c>
      <c r="G6" s="376">
        <v>0</v>
      </c>
    </row>
    <row r="7" spans="1:7" ht="15">
      <c r="A7" s="376" t="s">
        <v>225</v>
      </c>
      <c r="B7" s="376"/>
      <c r="C7" s="376">
        <v>10.3</v>
      </c>
      <c r="D7" s="376">
        <v>1</v>
      </c>
      <c r="E7" s="376">
        <v>67.9</v>
      </c>
      <c r="F7" s="376">
        <v>328</v>
      </c>
      <c r="G7" s="376">
        <v>0</v>
      </c>
    </row>
    <row r="8" spans="1:7" ht="15">
      <c r="A8" s="376" t="s">
        <v>31</v>
      </c>
      <c r="B8" s="376"/>
      <c r="C8" s="376">
        <v>11.5</v>
      </c>
      <c r="D8" s="376">
        <v>3.27</v>
      </c>
      <c r="E8" s="376">
        <v>66.52</v>
      </c>
      <c r="F8" s="376">
        <v>345</v>
      </c>
      <c r="G8" s="376">
        <v>0</v>
      </c>
    </row>
    <row r="9" spans="1:7" ht="15">
      <c r="A9" s="376" t="s">
        <v>140</v>
      </c>
      <c r="B9" s="376"/>
      <c r="C9" s="376">
        <v>11</v>
      </c>
      <c r="D9" s="376">
        <v>6.2</v>
      </c>
      <c r="E9" s="376">
        <v>51.4</v>
      </c>
      <c r="F9" s="376">
        <v>305</v>
      </c>
      <c r="G9" s="376">
        <v>0</v>
      </c>
    </row>
    <row r="10" spans="1:7" ht="15">
      <c r="A10" s="376" t="s">
        <v>226</v>
      </c>
      <c r="B10" s="376"/>
      <c r="C10" s="376">
        <v>10</v>
      </c>
      <c r="D10" s="376">
        <v>1.29</v>
      </c>
      <c r="E10" s="376">
        <v>67.03</v>
      </c>
      <c r="F10" s="376">
        <v>321</v>
      </c>
      <c r="G10" s="376">
        <v>0</v>
      </c>
    </row>
    <row r="11" spans="1:7" ht="15">
      <c r="A11" s="376" t="s">
        <v>227</v>
      </c>
      <c r="B11" s="376"/>
      <c r="C11" s="376">
        <v>10.7</v>
      </c>
      <c r="D11" s="376">
        <v>1.3</v>
      </c>
      <c r="E11" s="376">
        <v>68.6</v>
      </c>
      <c r="F11" s="376">
        <v>335</v>
      </c>
      <c r="G11" s="376">
        <v>0</v>
      </c>
    </row>
    <row r="12" spans="1:7" ht="15">
      <c r="A12" s="376" t="s">
        <v>228</v>
      </c>
      <c r="B12" s="376"/>
      <c r="C12" s="376">
        <v>12.7</v>
      </c>
      <c r="D12" s="376">
        <v>10.01</v>
      </c>
      <c r="E12" s="376">
        <v>0.61</v>
      </c>
      <c r="F12" s="376">
        <v>137</v>
      </c>
      <c r="G12" s="376">
        <v>0</v>
      </c>
    </row>
    <row r="13" spans="1:7" ht="15">
      <c r="A13" s="376" t="s">
        <v>229</v>
      </c>
      <c r="B13" s="376"/>
      <c r="C13" s="376">
        <v>16.7</v>
      </c>
      <c r="D13" s="376">
        <v>9</v>
      </c>
      <c r="E13" s="376">
        <v>4</v>
      </c>
      <c r="F13" s="376">
        <v>159</v>
      </c>
      <c r="G13" s="376">
        <v>0.5</v>
      </c>
    </row>
    <row r="14" spans="1:7" ht="15">
      <c r="A14" s="376" t="s">
        <v>10</v>
      </c>
      <c r="B14" s="376"/>
      <c r="C14" s="376">
        <v>2.5</v>
      </c>
      <c r="D14" s="376">
        <v>61.5</v>
      </c>
      <c r="E14" s="376">
        <v>6.8</v>
      </c>
      <c r="F14" s="376">
        <v>566</v>
      </c>
      <c r="G14" s="376">
        <v>0</v>
      </c>
    </row>
    <row r="15" spans="1:7" ht="15">
      <c r="A15" s="376" t="s">
        <v>230</v>
      </c>
      <c r="B15" s="376"/>
      <c r="C15" s="376">
        <v>0</v>
      </c>
      <c r="D15" s="376">
        <v>99.9</v>
      </c>
      <c r="E15" s="376">
        <v>0</v>
      </c>
      <c r="F15" s="376">
        <v>899</v>
      </c>
      <c r="G15" s="376">
        <v>0</v>
      </c>
    </row>
    <row r="16" spans="1:7" ht="15">
      <c r="A16" s="376" t="s">
        <v>113</v>
      </c>
      <c r="B16" s="376"/>
      <c r="C16" s="376">
        <v>23.7</v>
      </c>
      <c r="D16" s="376">
        <v>29.28</v>
      </c>
      <c r="E16" s="376">
        <v>0</v>
      </c>
      <c r="F16" s="376">
        <v>362</v>
      </c>
      <c r="G16" s="376">
        <v>2.3</v>
      </c>
    </row>
    <row r="17" spans="1:7" ht="15">
      <c r="A17" s="376" t="s">
        <v>18</v>
      </c>
      <c r="B17" s="376"/>
      <c r="C17" s="376">
        <v>2.8</v>
      </c>
      <c r="D17" s="376">
        <v>3.2</v>
      </c>
      <c r="E17" s="376">
        <v>9.4</v>
      </c>
      <c r="F17" s="376">
        <v>58</v>
      </c>
      <c r="G17" s="376">
        <v>1.3</v>
      </c>
    </row>
    <row r="18" spans="1:7" ht="15">
      <c r="A18" s="376" t="s">
        <v>231</v>
      </c>
      <c r="B18" s="376"/>
      <c r="C18" s="376">
        <v>0.8</v>
      </c>
      <c r="D18" s="376">
        <v>0</v>
      </c>
      <c r="E18" s="376">
        <v>80.3</v>
      </c>
      <c r="F18" s="376">
        <v>314</v>
      </c>
      <c r="G18" s="376">
        <v>2</v>
      </c>
    </row>
    <row r="19" spans="1:7" ht="15">
      <c r="A19" s="376" t="s">
        <v>12</v>
      </c>
      <c r="B19" s="376"/>
      <c r="C19" s="376">
        <v>0</v>
      </c>
      <c r="D19" s="376">
        <v>0</v>
      </c>
      <c r="E19" s="376">
        <v>99.8</v>
      </c>
      <c r="F19" s="376">
        <v>379</v>
      </c>
      <c r="G19" s="376">
        <v>0</v>
      </c>
    </row>
    <row r="20" spans="1:7" ht="15">
      <c r="A20" s="376" t="s">
        <v>109</v>
      </c>
      <c r="B20" s="376"/>
      <c r="C20" s="376">
        <v>0</v>
      </c>
      <c r="D20" s="376">
        <v>0</v>
      </c>
      <c r="E20" s="376">
        <v>92</v>
      </c>
      <c r="F20" s="376">
        <v>368</v>
      </c>
      <c r="G20" s="376">
        <v>0</v>
      </c>
    </row>
    <row r="21" spans="1:7" ht="15">
      <c r="A21" s="376" t="s">
        <v>232</v>
      </c>
      <c r="B21" s="376"/>
      <c r="C21" s="376">
        <v>10.3</v>
      </c>
      <c r="D21" s="376">
        <v>1.1</v>
      </c>
      <c r="E21" s="376">
        <v>69</v>
      </c>
      <c r="F21" s="376">
        <v>334</v>
      </c>
      <c r="G21" s="376">
        <v>0</v>
      </c>
    </row>
    <row r="22" spans="1:7" ht="15">
      <c r="A22" s="376" t="s">
        <v>233</v>
      </c>
      <c r="B22" s="376"/>
      <c r="C22" s="376">
        <v>8.7</v>
      </c>
      <c r="D22" s="376">
        <v>1.5</v>
      </c>
      <c r="E22" s="376">
        <v>40</v>
      </c>
      <c r="F22" s="376">
        <v>209</v>
      </c>
      <c r="G22" s="376">
        <v>0</v>
      </c>
    </row>
    <row r="23" spans="1:7" ht="15">
      <c r="A23" s="376" t="s">
        <v>234</v>
      </c>
      <c r="B23" s="376"/>
      <c r="C23" s="376">
        <v>6.6</v>
      </c>
      <c r="D23" s="376">
        <v>1.2</v>
      </c>
      <c r="E23" s="376">
        <v>35.3</v>
      </c>
      <c r="F23" s="376">
        <v>181</v>
      </c>
      <c r="G23" s="376">
        <v>0</v>
      </c>
    </row>
    <row r="24" spans="1:7" ht="15">
      <c r="A24" s="376" t="s">
        <v>235</v>
      </c>
      <c r="B24" s="376"/>
      <c r="C24" s="376">
        <v>17.8</v>
      </c>
      <c r="D24" s="376">
        <v>10</v>
      </c>
      <c r="E24" s="376">
        <v>0</v>
      </c>
      <c r="F24" s="376">
        <v>162</v>
      </c>
      <c r="G24" s="376">
        <v>0</v>
      </c>
    </row>
    <row r="25" spans="1:7" ht="15">
      <c r="A25" s="376" t="s">
        <v>236</v>
      </c>
      <c r="B25" s="376"/>
      <c r="C25" s="376">
        <v>19.5</v>
      </c>
      <c r="D25" s="376">
        <v>16.94</v>
      </c>
      <c r="E25" s="376">
        <v>0</v>
      </c>
      <c r="F25" s="376">
        <v>213</v>
      </c>
      <c r="G25" s="376">
        <v>0</v>
      </c>
    </row>
    <row r="26" spans="1:7" ht="15">
      <c r="A26" s="376" t="s">
        <v>237</v>
      </c>
      <c r="B26" s="376"/>
      <c r="C26" s="376">
        <v>21</v>
      </c>
      <c r="D26" s="376">
        <v>4.06</v>
      </c>
      <c r="E26" s="376">
        <v>0</v>
      </c>
      <c r="F26" s="376">
        <v>85.3</v>
      </c>
      <c r="G26" s="376">
        <v>0</v>
      </c>
    </row>
    <row r="27" spans="1:7" ht="15">
      <c r="A27" s="376" t="s">
        <v>173</v>
      </c>
      <c r="B27" s="376"/>
      <c r="C27" s="376">
        <v>20</v>
      </c>
      <c r="D27" s="376">
        <v>5.1</v>
      </c>
      <c r="E27" s="376">
        <v>15</v>
      </c>
      <c r="F27" s="376">
        <v>0</v>
      </c>
      <c r="G27" s="376">
        <v>10</v>
      </c>
    </row>
    <row r="28" spans="1:7" ht="15">
      <c r="A28" s="376" t="s">
        <v>124</v>
      </c>
      <c r="B28" s="376"/>
      <c r="C28" s="376">
        <v>0</v>
      </c>
      <c r="D28" s="376">
        <v>0</v>
      </c>
      <c r="E28" s="376">
        <v>64</v>
      </c>
      <c r="F28" s="376">
        <v>294</v>
      </c>
      <c r="G28" s="376">
        <v>0</v>
      </c>
    </row>
    <row r="29" spans="1:7" ht="15">
      <c r="A29" s="376" t="s">
        <v>29</v>
      </c>
      <c r="B29" s="376"/>
      <c r="C29" s="376">
        <v>13.5</v>
      </c>
      <c r="D29" s="376">
        <v>54</v>
      </c>
      <c r="E29" s="376">
        <v>18.6</v>
      </c>
      <c r="F29" s="376">
        <v>610</v>
      </c>
      <c r="G29" s="376">
        <v>0</v>
      </c>
    </row>
    <row r="30" spans="1:7" ht="15">
      <c r="A30" s="376" t="s">
        <v>114</v>
      </c>
      <c r="B30" s="376"/>
      <c r="C30" s="376">
        <v>0.4</v>
      </c>
      <c r="D30" s="376">
        <v>0.35</v>
      </c>
      <c r="E30" s="376">
        <v>9.15</v>
      </c>
      <c r="F30" s="376">
        <v>39.6</v>
      </c>
      <c r="G30" s="376">
        <v>145.2</v>
      </c>
    </row>
    <row r="31" spans="1:7" ht="15">
      <c r="A31" s="376" t="s">
        <v>239</v>
      </c>
      <c r="B31" s="376"/>
      <c r="C31" s="376">
        <v>0.9</v>
      </c>
      <c r="D31" s="376">
        <v>0.14</v>
      </c>
      <c r="E31" s="376">
        <v>6.65</v>
      </c>
      <c r="F31" s="376">
        <v>28</v>
      </c>
      <c r="G31" s="376">
        <v>42</v>
      </c>
    </row>
    <row r="32" spans="1:7" ht="15">
      <c r="A32" s="376" t="s">
        <v>240</v>
      </c>
      <c r="B32" s="376"/>
      <c r="C32" s="376">
        <v>1.5</v>
      </c>
      <c r="D32" s="376">
        <v>0.07</v>
      </c>
      <c r="E32" s="376">
        <v>15.26</v>
      </c>
      <c r="F32" s="376">
        <v>62.3</v>
      </c>
      <c r="G32" s="376">
        <v>7</v>
      </c>
    </row>
    <row r="33" spans="1:7" ht="15">
      <c r="A33" s="376" t="s">
        <v>156</v>
      </c>
      <c r="B33" s="376"/>
      <c r="C33" s="376">
        <v>0.9</v>
      </c>
      <c r="D33" s="376">
        <v>0.06</v>
      </c>
      <c r="E33" s="376">
        <v>2.58</v>
      </c>
      <c r="F33" s="376">
        <v>19.8</v>
      </c>
      <c r="G33" s="376">
        <v>24</v>
      </c>
    </row>
    <row r="34" spans="1:7" ht="15">
      <c r="A34" s="376" t="s">
        <v>241</v>
      </c>
      <c r="B34" s="376"/>
      <c r="C34" s="376">
        <v>0.4</v>
      </c>
      <c r="D34" s="376">
        <v>0.27</v>
      </c>
      <c r="E34" s="376">
        <v>9.09</v>
      </c>
      <c r="F34" s="376">
        <v>37.8</v>
      </c>
      <c r="G34" s="376">
        <v>4.5</v>
      </c>
    </row>
    <row r="35" spans="1:7" ht="15">
      <c r="A35" s="376" t="s">
        <v>126</v>
      </c>
      <c r="B35" s="376"/>
      <c r="C35" s="376">
        <v>0</v>
      </c>
      <c r="D35" s="376">
        <v>4.4</v>
      </c>
      <c r="E35" s="376">
        <v>6.2</v>
      </c>
      <c r="F35" s="376">
        <v>279</v>
      </c>
      <c r="G35" s="376">
        <v>8</v>
      </c>
    </row>
    <row r="36" spans="1:7" ht="15">
      <c r="A36" s="376" t="s">
        <v>15</v>
      </c>
      <c r="B36" s="376"/>
      <c r="C36" s="376">
        <v>2</v>
      </c>
      <c r="D36" s="376">
        <v>0.29</v>
      </c>
      <c r="E36" s="376">
        <v>12.46</v>
      </c>
      <c r="F36" s="376">
        <v>57.6</v>
      </c>
      <c r="G36" s="376">
        <v>14.4</v>
      </c>
    </row>
    <row r="37" spans="1:7" ht="15">
      <c r="A37" s="376" t="s">
        <v>17</v>
      </c>
      <c r="B37" s="376"/>
      <c r="C37" s="376">
        <v>1.3</v>
      </c>
      <c r="D37" s="376">
        <v>0.08</v>
      </c>
      <c r="E37" s="376">
        <v>6.72</v>
      </c>
      <c r="F37" s="376">
        <v>27.2</v>
      </c>
      <c r="G37" s="376">
        <v>4</v>
      </c>
    </row>
    <row r="38" spans="1:7" ht="15">
      <c r="A38" s="376" t="s">
        <v>16</v>
      </c>
      <c r="B38" s="376"/>
      <c r="C38" s="376">
        <v>1.4</v>
      </c>
      <c r="D38" s="376">
        <v>0</v>
      </c>
      <c r="E38" s="376">
        <v>8.23</v>
      </c>
      <c r="F38" s="376">
        <v>34.4</v>
      </c>
      <c r="G38" s="376">
        <v>8.4</v>
      </c>
    </row>
    <row r="39" spans="1:7" ht="30">
      <c r="A39" s="377" t="s">
        <v>125</v>
      </c>
      <c r="B39" s="376"/>
      <c r="C39" s="376">
        <v>1.1</v>
      </c>
      <c r="D39" s="376">
        <v>0.1</v>
      </c>
      <c r="E39" s="376">
        <v>2.4</v>
      </c>
      <c r="F39" s="376">
        <v>16</v>
      </c>
      <c r="G39" s="376">
        <v>10</v>
      </c>
    </row>
    <row r="40" spans="1:7" ht="15">
      <c r="A40" s="376" t="s">
        <v>242</v>
      </c>
      <c r="B40" s="376"/>
      <c r="C40" s="376">
        <v>1.8</v>
      </c>
      <c r="D40" s="376">
        <v>0.08</v>
      </c>
      <c r="E40" s="376">
        <v>4.56</v>
      </c>
      <c r="F40" s="376">
        <v>21.6</v>
      </c>
      <c r="G40" s="376">
        <v>36</v>
      </c>
    </row>
    <row r="41" spans="1:7" ht="15">
      <c r="A41" s="376" t="s">
        <v>149</v>
      </c>
      <c r="B41" s="376"/>
      <c r="C41" s="376">
        <v>1.5</v>
      </c>
      <c r="D41" s="376">
        <v>0.08</v>
      </c>
      <c r="E41" s="376">
        <v>8</v>
      </c>
      <c r="F41" s="376">
        <v>33.6</v>
      </c>
      <c r="G41" s="376">
        <v>8</v>
      </c>
    </row>
    <row r="42" spans="1:7" ht="15">
      <c r="A42" s="376" t="s">
        <v>177</v>
      </c>
      <c r="B42" s="376"/>
      <c r="C42" s="376">
        <v>1</v>
      </c>
      <c r="D42" s="376">
        <v>0</v>
      </c>
      <c r="E42" s="376">
        <v>20</v>
      </c>
      <c r="F42" s="376">
        <v>96</v>
      </c>
      <c r="G42" s="376">
        <v>0</v>
      </c>
    </row>
    <row r="43" spans="1:7" ht="15">
      <c r="A43" s="376" t="s">
        <v>243</v>
      </c>
      <c r="B43" s="376"/>
      <c r="C43" s="376">
        <v>1</v>
      </c>
      <c r="D43" s="376">
        <v>0</v>
      </c>
      <c r="E43" s="376">
        <v>18.2</v>
      </c>
      <c r="F43" s="376">
        <v>76</v>
      </c>
      <c r="G43" s="376">
        <v>4</v>
      </c>
    </row>
    <row r="44" spans="1:7" ht="15">
      <c r="A44" s="376" t="s">
        <v>245</v>
      </c>
      <c r="B44" s="376"/>
      <c r="C44" s="376">
        <v>20.5</v>
      </c>
      <c r="D44" s="376">
        <v>1.99</v>
      </c>
      <c r="E44" s="376">
        <v>54.03</v>
      </c>
      <c r="F44" s="376">
        <v>297</v>
      </c>
      <c r="G44" s="376">
        <v>0</v>
      </c>
    </row>
    <row r="45" spans="1:7" ht="15">
      <c r="A45" s="376" t="s">
        <v>254</v>
      </c>
      <c r="B45" s="376"/>
      <c r="C45" s="376">
        <v>5.5</v>
      </c>
      <c r="D45" s="376">
        <v>0.7</v>
      </c>
      <c r="E45" s="376">
        <v>7.4</v>
      </c>
      <c r="F45" s="376">
        <v>73</v>
      </c>
      <c r="G45" s="376">
        <v>10</v>
      </c>
    </row>
    <row r="46" spans="1:7" ht="15">
      <c r="A46" s="376" t="s">
        <v>255</v>
      </c>
      <c r="B46" s="376"/>
      <c r="C46" s="376">
        <v>7</v>
      </c>
      <c r="D46" s="376">
        <v>8.5</v>
      </c>
      <c r="E46" s="376">
        <v>56</v>
      </c>
      <c r="F46" s="376">
        <v>0</v>
      </c>
      <c r="G46" s="376">
        <v>320</v>
      </c>
    </row>
    <row r="47" spans="1:7" ht="15">
      <c r="A47" s="376" t="s">
        <v>270</v>
      </c>
      <c r="B47" s="376"/>
      <c r="C47" s="376">
        <v>18.6</v>
      </c>
      <c r="D47" s="376">
        <v>16</v>
      </c>
      <c r="E47" s="376">
        <v>0</v>
      </c>
      <c r="F47" s="376">
        <v>218</v>
      </c>
      <c r="G47" s="376">
        <v>0</v>
      </c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="31" zoomScaleNormal="30" zoomScaleSheetLayoutView="31" zoomScalePageLayoutView="0" workbookViewId="0" topLeftCell="A37">
      <selection activeCell="A64" sqref="A64:F64"/>
    </sheetView>
  </sheetViews>
  <sheetFormatPr defaultColWidth="9.140625" defaultRowHeight="15"/>
  <cols>
    <col min="1" max="1" width="68.7109375" style="56" customWidth="1"/>
    <col min="2" max="2" width="23.28125" style="56" customWidth="1"/>
    <col min="3" max="3" width="29.28125" style="56" customWidth="1"/>
    <col min="4" max="4" width="67.7109375" style="28" customWidth="1"/>
    <col min="5" max="5" width="27.8515625" style="24" customWidth="1"/>
    <col min="6" max="6" width="26.421875" style="24" customWidth="1"/>
    <col min="7" max="10" width="20.7109375" style="57" customWidth="1"/>
    <col min="11" max="11" width="36.7109375" style="57" customWidth="1"/>
    <col min="12" max="12" width="27.7109375" style="24" customWidth="1"/>
    <col min="13" max="13" width="26.28125" style="28" customWidth="1"/>
  </cols>
  <sheetData>
    <row r="1" spans="1:13" ht="35.25">
      <c r="A1" s="70"/>
      <c r="B1" s="127"/>
      <c r="C1" s="127"/>
      <c r="D1" s="127" t="s">
        <v>72</v>
      </c>
      <c r="E1" s="61"/>
      <c r="F1" s="61"/>
      <c r="G1" s="378"/>
      <c r="H1" s="378"/>
      <c r="I1" s="378"/>
      <c r="J1" s="378"/>
      <c r="K1" s="311" t="s">
        <v>293</v>
      </c>
      <c r="L1" s="68"/>
      <c r="M1" s="128"/>
    </row>
    <row r="2" spans="1:13" ht="35.25">
      <c r="A2" s="70"/>
      <c r="B2" s="127" t="s">
        <v>62</v>
      </c>
      <c r="C2" s="127"/>
      <c r="D2" s="126" t="s">
        <v>63</v>
      </c>
      <c r="E2" s="61"/>
      <c r="F2" s="61"/>
      <c r="G2" s="378" t="s">
        <v>96</v>
      </c>
      <c r="H2" s="378"/>
      <c r="I2" s="378"/>
      <c r="J2" s="378"/>
      <c r="K2" s="378"/>
      <c r="L2" s="61"/>
      <c r="M2" s="61"/>
    </row>
    <row r="3" spans="1:13" ht="89.25" customHeight="1">
      <c r="A3" s="46" t="s">
        <v>220</v>
      </c>
      <c r="B3" s="46" t="s">
        <v>0</v>
      </c>
      <c r="C3" s="129" t="s">
        <v>129</v>
      </c>
      <c r="D3" s="46" t="s">
        <v>1</v>
      </c>
      <c r="E3" s="46" t="s">
        <v>2</v>
      </c>
      <c r="F3" s="46" t="s">
        <v>3</v>
      </c>
      <c r="G3" s="379" t="s">
        <v>4</v>
      </c>
      <c r="H3" s="379" t="s">
        <v>5</v>
      </c>
      <c r="I3" s="379" t="s">
        <v>6</v>
      </c>
      <c r="J3" s="379" t="s">
        <v>128</v>
      </c>
      <c r="K3" s="383" t="s">
        <v>7</v>
      </c>
      <c r="L3" s="36" t="s">
        <v>122</v>
      </c>
      <c r="M3" s="363" t="s">
        <v>221</v>
      </c>
    </row>
    <row r="4" spans="1:12" ht="42" customHeight="1">
      <c r="A4" s="467" t="s">
        <v>8</v>
      </c>
      <c r="B4" s="468"/>
      <c r="C4" s="468"/>
      <c r="D4" s="468"/>
      <c r="E4" s="468"/>
      <c r="F4" s="468"/>
      <c r="G4" s="468"/>
      <c r="H4" s="468"/>
      <c r="I4" s="468"/>
      <c r="J4" s="468"/>
      <c r="K4" s="469"/>
      <c r="L4" s="27"/>
    </row>
    <row r="5" spans="1:13" ht="42" customHeight="1">
      <c r="A5" s="526"/>
      <c r="B5" s="527"/>
      <c r="C5" s="527"/>
      <c r="D5" s="527"/>
      <c r="E5" s="527"/>
      <c r="F5" s="527"/>
      <c r="G5" s="527"/>
      <c r="H5" s="527"/>
      <c r="I5" s="527"/>
      <c r="J5" s="527"/>
      <c r="K5" s="528"/>
      <c r="L5" s="23"/>
      <c r="M5" s="135"/>
    </row>
    <row r="6" spans="1:13" ht="45.75" customHeight="1">
      <c r="A6" s="476" t="s">
        <v>197</v>
      </c>
      <c r="B6" s="482">
        <v>130</v>
      </c>
      <c r="C6" s="482">
        <v>182</v>
      </c>
      <c r="D6" s="41" t="s">
        <v>28</v>
      </c>
      <c r="E6" s="58">
        <v>26</v>
      </c>
      <c r="F6" s="23">
        <v>26</v>
      </c>
      <c r="G6" s="125">
        <f>E6*бжу!C5/100</f>
        <v>1.82</v>
      </c>
      <c r="H6" s="125">
        <f>E6*бжу!D5/100</f>
        <v>0.25739999999999996</v>
      </c>
      <c r="I6" s="125">
        <f>E6*бжу!E5/100</f>
        <v>18.4808</v>
      </c>
      <c r="J6" s="125">
        <f>E6*бжу!G5/100</f>
        <v>0</v>
      </c>
      <c r="K6" s="125">
        <f>E6*бжу!F5/100</f>
        <v>85.02</v>
      </c>
      <c r="L6" s="22">
        <v>60</v>
      </c>
      <c r="M6" s="135">
        <f>L6*E6/1000</f>
        <v>1.56</v>
      </c>
    </row>
    <row r="7" spans="1:13" ht="45.75" customHeight="1">
      <c r="A7" s="477"/>
      <c r="B7" s="482"/>
      <c r="C7" s="482"/>
      <c r="D7" s="41" t="s">
        <v>18</v>
      </c>
      <c r="E7" s="23">
        <v>90</v>
      </c>
      <c r="F7" s="23">
        <v>90</v>
      </c>
      <c r="G7" s="125">
        <f>E7*бжу!C7/100</f>
        <v>9.270000000000001</v>
      </c>
      <c r="H7" s="125">
        <f>E7*бжу!D17/100</f>
        <v>2.88</v>
      </c>
      <c r="I7" s="125">
        <f>E7*бжу!E17/100</f>
        <v>8.46</v>
      </c>
      <c r="J7" s="125">
        <f>E7*бжу!G17/100</f>
        <v>1.17</v>
      </c>
      <c r="K7" s="125">
        <f>E7*бжу!F17/100</f>
        <v>52.2</v>
      </c>
      <c r="L7" s="23">
        <v>46</v>
      </c>
      <c r="M7" s="135">
        <f>L7*E7/1000</f>
        <v>4.14</v>
      </c>
    </row>
    <row r="8" spans="1:13" ht="45.75" customHeight="1">
      <c r="A8" s="477"/>
      <c r="B8" s="482"/>
      <c r="C8" s="482"/>
      <c r="D8" s="41" t="s">
        <v>296</v>
      </c>
      <c r="E8" s="23">
        <v>2</v>
      </c>
      <c r="F8" s="23">
        <v>2</v>
      </c>
      <c r="G8" s="125">
        <f>E8*бжу!C19/100</f>
        <v>0</v>
      </c>
      <c r="H8" s="125">
        <f>E8*бжу!D19/100</f>
        <v>0</v>
      </c>
      <c r="I8" s="125">
        <f>E8*бжу!E19/100</f>
        <v>1.996</v>
      </c>
      <c r="J8" s="125">
        <f>E8*бжу!G19/100</f>
        <v>0</v>
      </c>
      <c r="K8" s="125">
        <f>E8*бжу!F19/100</f>
        <v>7.58</v>
      </c>
      <c r="L8" s="23">
        <v>60</v>
      </c>
      <c r="M8" s="135">
        <f>L8*E8/1000</f>
        <v>0.12</v>
      </c>
    </row>
    <row r="9" spans="1:13" ht="45.75" customHeight="1">
      <c r="A9" s="478"/>
      <c r="B9" s="482"/>
      <c r="C9" s="482"/>
      <c r="D9" s="41" t="s">
        <v>10</v>
      </c>
      <c r="E9" s="23">
        <v>3</v>
      </c>
      <c r="F9" s="23">
        <v>3</v>
      </c>
      <c r="G9" s="125">
        <f>E9*бжу!C14/100</f>
        <v>0.075</v>
      </c>
      <c r="H9" s="125">
        <f>E9*бжу!D14/100</f>
        <v>1.845</v>
      </c>
      <c r="I9" s="125">
        <f>E9*бжу!E14/100</f>
        <v>0.204</v>
      </c>
      <c r="J9" s="125">
        <f>E9*бжу!G14/100</f>
        <v>0</v>
      </c>
      <c r="K9" s="125">
        <f>E9*бжу!F14/100</f>
        <v>16.98</v>
      </c>
      <c r="L9" s="22">
        <v>500</v>
      </c>
      <c r="M9" s="135">
        <f>L9*E9/1000</f>
        <v>1.5</v>
      </c>
    </row>
    <row r="10" spans="1:13" ht="45.75" customHeight="1">
      <c r="A10" s="479"/>
      <c r="B10" s="479"/>
      <c r="C10" s="479"/>
      <c r="D10" s="479"/>
      <c r="E10" s="479"/>
      <c r="F10" s="479"/>
      <c r="G10" s="381">
        <f>G6+G7+G8+G9</f>
        <v>11.165000000000001</v>
      </c>
      <c r="H10" s="381">
        <f>H6+H7+H8+H9</f>
        <v>4.9824</v>
      </c>
      <c r="I10" s="381">
        <f>I6+I7+I8+I9</f>
        <v>29.1408</v>
      </c>
      <c r="J10" s="381">
        <f>J6+J7+J8+J9</f>
        <v>1.17</v>
      </c>
      <c r="K10" s="381">
        <f>K6+K7+K8+K9</f>
        <v>161.78</v>
      </c>
      <c r="L10" s="27"/>
      <c r="M10" s="133">
        <f>SUM(M6:M9)</f>
        <v>7.319999999999999</v>
      </c>
    </row>
    <row r="11" spans="1:13" ht="39.75" customHeight="1">
      <c r="A11" s="480" t="s">
        <v>170</v>
      </c>
      <c r="B11" s="475" t="s">
        <v>216</v>
      </c>
      <c r="C11" s="497" t="s">
        <v>309</v>
      </c>
      <c r="D11" s="37" t="s">
        <v>11</v>
      </c>
      <c r="E11" s="22">
        <v>30</v>
      </c>
      <c r="F11" s="22">
        <v>30</v>
      </c>
      <c r="G11" s="125">
        <f>E11*бжу!C22/100</f>
        <v>2.61</v>
      </c>
      <c r="H11" s="125">
        <f>E11*бжу!D22/100</f>
        <v>0.45</v>
      </c>
      <c r="I11" s="125">
        <f>E11*бжу!E22/100</f>
        <v>12</v>
      </c>
      <c r="J11" s="125">
        <f>E11*бжу!G22/100</f>
        <v>0</v>
      </c>
      <c r="K11" s="125">
        <f>E11*бжу!F22/100</f>
        <v>62.7</v>
      </c>
      <c r="L11" s="22">
        <v>62</v>
      </c>
      <c r="M11" s="135">
        <f>L11*E11/1000</f>
        <v>1.86</v>
      </c>
    </row>
    <row r="12" spans="1:13" ht="39.75" customHeight="1">
      <c r="A12" s="480"/>
      <c r="B12" s="475"/>
      <c r="C12" s="543"/>
      <c r="D12" s="37" t="s">
        <v>113</v>
      </c>
      <c r="E12" s="58">
        <v>5</v>
      </c>
      <c r="F12" s="23">
        <v>5</v>
      </c>
      <c r="G12" s="125">
        <f>E12*бжу!C16/100</f>
        <v>1.185</v>
      </c>
      <c r="H12" s="125">
        <f>E12*бжу!D16/100</f>
        <v>1.464</v>
      </c>
      <c r="I12" s="125">
        <f>E12*бжу!E16/100</f>
        <v>0</v>
      </c>
      <c r="J12" s="125">
        <f>E12*бжу!G16/100</f>
        <v>0.115</v>
      </c>
      <c r="K12" s="125">
        <f>E12*бжу!F16/100</f>
        <v>18.1</v>
      </c>
      <c r="L12" s="22">
        <v>437</v>
      </c>
      <c r="M12" s="135">
        <f>L12*E12/1000</f>
        <v>2.185</v>
      </c>
    </row>
    <row r="13" spans="1:13" ht="39.75" customHeight="1">
      <c r="A13" s="480"/>
      <c r="B13" s="475"/>
      <c r="C13" s="498"/>
      <c r="D13" s="37" t="s">
        <v>10</v>
      </c>
      <c r="E13" s="23">
        <v>5</v>
      </c>
      <c r="F13" s="23">
        <v>5</v>
      </c>
      <c r="G13" s="125">
        <f>E13*бжу!C14/100</f>
        <v>0.125</v>
      </c>
      <c r="H13" s="125">
        <f>E13*бжу!D14/100</f>
        <v>3.075</v>
      </c>
      <c r="I13" s="125">
        <f>E13*бжу!E14/100</f>
        <v>0.34</v>
      </c>
      <c r="J13" s="125">
        <f>E13*бжу!G14/100</f>
        <v>0</v>
      </c>
      <c r="K13" s="125">
        <f>E13*бжу!F14/100</f>
        <v>28.3</v>
      </c>
      <c r="L13" s="23">
        <v>500</v>
      </c>
      <c r="M13" s="135">
        <f>L13*E13/1000</f>
        <v>2.5</v>
      </c>
    </row>
    <row r="14" spans="1:13" ht="39.75" customHeight="1">
      <c r="A14" s="479"/>
      <c r="B14" s="479"/>
      <c r="C14" s="479"/>
      <c r="D14" s="479"/>
      <c r="E14" s="479"/>
      <c r="F14" s="479"/>
      <c r="G14" s="381">
        <f>G11+G12+G13</f>
        <v>3.92</v>
      </c>
      <c r="H14" s="381">
        <f>H11+H12+H13</f>
        <v>4.989</v>
      </c>
      <c r="I14" s="381">
        <f>I11+I12+I13</f>
        <v>12.34</v>
      </c>
      <c r="J14" s="381">
        <f>J11+J12+J13</f>
        <v>0.115</v>
      </c>
      <c r="K14" s="381">
        <f>K11+K12+K13</f>
        <v>109.10000000000001</v>
      </c>
      <c r="L14" s="27"/>
      <c r="M14" s="133">
        <f>SUM(M11:M13)</f>
        <v>6.545</v>
      </c>
    </row>
    <row r="15" spans="1:13" ht="42" customHeight="1">
      <c r="A15" s="501" t="s">
        <v>168</v>
      </c>
      <c r="B15" s="486">
        <v>150</v>
      </c>
      <c r="C15" s="514">
        <v>411</v>
      </c>
      <c r="D15" s="33" t="s">
        <v>295</v>
      </c>
      <c r="E15" s="23">
        <v>1</v>
      </c>
      <c r="F15" s="23">
        <v>1</v>
      </c>
      <c r="G15" s="125">
        <f>E15*бжу!C27/100</f>
        <v>0.2</v>
      </c>
      <c r="H15" s="125">
        <f>E15*бжу!D27/100</f>
        <v>0.051</v>
      </c>
      <c r="I15" s="125">
        <f>E15*бжу!E27/100</f>
        <v>0.15</v>
      </c>
      <c r="J15" s="125">
        <f>E15*бжу!G27/100</f>
        <v>0.1</v>
      </c>
      <c r="K15" s="125">
        <f>E15*бжу!F27/100</f>
        <v>0</v>
      </c>
      <c r="L15" s="23">
        <v>555</v>
      </c>
      <c r="M15" s="140">
        <f>L15*E15/1000</f>
        <v>0.555</v>
      </c>
    </row>
    <row r="16" spans="1:13" ht="42" customHeight="1">
      <c r="A16" s="501"/>
      <c r="B16" s="555"/>
      <c r="C16" s="516"/>
      <c r="D16" s="33" t="s">
        <v>296</v>
      </c>
      <c r="E16" s="23">
        <v>6</v>
      </c>
      <c r="F16" s="23">
        <v>6</v>
      </c>
      <c r="G16" s="125">
        <f>E16*бжу!C19/100</f>
        <v>0</v>
      </c>
      <c r="H16" s="125">
        <f>E16*бжу!D19/100</f>
        <v>0</v>
      </c>
      <c r="I16" s="125">
        <f>E16*бжу!E19/100</f>
        <v>5.9879999999999995</v>
      </c>
      <c r="J16" s="125">
        <f>E16*бжу!G19/100</f>
        <v>0</v>
      </c>
      <c r="K16" s="125">
        <f>E16*бжу!F19/100</f>
        <v>22.74</v>
      </c>
      <c r="L16" s="24">
        <v>60</v>
      </c>
      <c r="M16" s="140">
        <f>L16*E16/1000</f>
        <v>0.36</v>
      </c>
    </row>
    <row r="17" spans="1:13" ht="42" customHeight="1">
      <c r="A17" s="479"/>
      <c r="B17" s="479"/>
      <c r="C17" s="479"/>
      <c r="D17" s="479"/>
      <c r="E17" s="479"/>
      <c r="F17" s="479"/>
      <c r="G17" s="381">
        <f>G15+G16</f>
        <v>0.2</v>
      </c>
      <c r="H17" s="381">
        <f>H15+H16</f>
        <v>0.051</v>
      </c>
      <c r="I17" s="381">
        <f>I15+I16</f>
        <v>6.138</v>
      </c>
      <c r="J17" s="381">
        <f>J15+J16</f>
        <v>0.1</v>
      </c>
      <c r="K17" s="381">
        <f>K15+K16</f>
        <v>22.74</v>
      </c>
      <c r="L17" s="27"/>
      <c r="M17" s="137">
        <f>SUM(M15:M16)</f>
        <v>0.915</v>
      </c>
    </row>
    <row r="18" spans="1:13" ht="42" customHeight="1">
      <c r="A18" s="496" t="s">
        <v>24</v>
      </c>
      <c r="B18" s="496"/>
      <c r="C18" s="496"/>
      <c r="D18" s="496"/>
      <c r="E18" s="496"/>
      <c r="F18" s="496"/>
      <c r="G18" s="382">
        <f>G10+G14+G17</f>
        <v>15.285</v>
      </c>
      <c r="H18" s="382">
        <f>H10+H14+H17</f>
        <v>10.0224</v>
      </c>
      <c r="I18" s="382">
        <f>I10+I14+I17</f>
        <v>47.6188</v>
      </c>
      <c r="J18" s="382">
        <f>J10+J14+J17</f>
        <v>1.385</v>
      </c>
      <c r="K18" s="382">
        <f>K10+K14+K17</f>
        <v>293.62</v>
      </c>
      <c r="L18" s="249"/>
      <c r="M18" s="250">
        <f>M10+M14+M17</f>
        <v>14.779999999999998</v>
      </c>
    </row>
    <row r="19" spans="1:13" ht="42" customHeight="1">
      <c r="A19" s="467" t="s">
        <v>276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9"/>
    </row>
    <row r="20" spans="1:13" ht="39.75" customHeight="1">
      <c r="A20" s="56" t="s">
        <v>9</v>
      </c>
      <c r="B20" s="392">
        <v>75</v>
      </c>
      <c r="C20" s="392"/>
      <c r="D20" s="28" t="s">
        <v>9</v>
      </c>
      <c r="E20" s="24">
        <v>75</v>
      </c>
      <c r="F20" s="24">
        <v>66</v>
      </c>
      <c r="G20" s="381">
        <f>E20*бжу!C30/100</f>
        <v>0.3</v>
      </c>
      <c r="H20" s="381">
        <f>E20*бжу!D30/100</f>
        <v>0.2625</v>
      </c>
      <c r="I20" s="381">
        <f>E20*бжу!E30/100</f>
        <v>6.8625</v>
      </c>
      <c r="J20" s="381">
        <f>E20*бжу!G30/100</f>
        <v>108.9</v>
      </c>
      <c r="K20" s="381">
        <f>E20*бжу!F30/100</f>
        <v>29.7</v>
      </c>
      <c r="L20" s="57">
        <v>128</v>
      </c>
      <c r="M20" s="141">
        <f>L20*E20/1000</f>
        <v>9.6</v>
      </c>
    </row>
    <row r="21" spans="1:13" ht="39.75" customHeight="1">
      <c r="A21" s="483"/>
      <c r="B21" s="484"/>
      <c r="C21" s="484"/>
      <c r="D21" s="484"/>
      <c r="E21" s="484"/>
      <c r="F21" s="485"/>
      <c r="G21" s="382">
        <f>G20</f>
        <v>0.3</v>
      </c>
      <c r="H21" s="382">
        <f>H20</f>
        <v>0.2625</v>
      </c>
      <c r="I21" s="382">
        <f>I20</f>
        <v>6.8625</v>
      </c>
      <c r="J21" s="382">
        <f>J20</f>
        <v>108.9</v>
      </c>
      <c r="K21" s="382">
        <f>K20</f>
        <v>29.7</v>
      </c>
      <c r="L21" s="257"/>
      <c r="M21" s="256">
        <f>SUM(M20:M20)</f>
        <v>9.6</v>
      </c>
    </row>
    <row r="22" spans="1:13" ht="42" customHeight="1">
      <c r="A22" s="489" t="s">
        <v>14</v>
      </c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27"/>
      <c r="M22" s="135"/>
    </row>
    <row r="23" spans="1:13" ht="2.25" customHeight="1">
      <c r="A23" s="480"/>
      <c r="B23" s="482"/>
      <c r="C23" s="36"/>
      <c r="D23" s="37"/>
      <c r="E23" s="23"/>
      <c r="F23" s="23"/>
      <c r="G23" s="125"/>
      <c r="H23" s="125"/>
      <c r="I23" s="125"/>
      <c r="J23" s="125"/>
      <c r="K23" s="125"/>
      <c r="L23" s="23"/>
      <c r="M23" s="135"/>
    </row>
    <row r="24" spans="1:13" ht="42" customHeight="1" hidden="1" thickBot="1">
      <c r="A24" s="480"/>
      <c r="B24" s="482"/>
      <c r="C24" s="36"/>
      <c r="D24" s="37"/>
      <c r="E24" s="23"/>
      <c r="F24" s="23"/>
      <c r="G24" s="125"/>
      <c r="H24" s="125"/>
      <c r="I24" s="125"/>
      <c r="J24" s="125"/>
      <c r="K24" s="125"/>
      <c r="L24" s="23"/>
      <c r="M24" s="135"/>
    </row>
    <row r="25" spans="1:13" ht="42" customHeight="1" hidden="1" thickBot="1">
      <c r="A25" s="503"/>
      <c r="B25" s="554"/>
      <c r="C25" s="22"/>
      <c r="D25" s="41"/>
      <c r="E25" s="23"/>
      <c r="F25" s="23"/>
      <c r="G25" s="125"/>
      <c r="H25" s="125"/>
      <c r="I25" s="125"/>
      <c r="J25" s="125"/>
      <c r="K25" s="125"/>
      <c r="L25" s="23"/>
      <c r="M25" s="135"/>
    </row>
    <row r="26" spans="1:13" ht="42" customHeight="1" hidden="1" thickBot="1">
      <c r="A26" s="503"/>
      <c r="B26" s="554"/>
      <c r="C26" s="22"/>
      <c r="D26" s="37"/>
      <c r="E26" s="23"/>
      <c r="F26" s="23"/>
      <c r="G26" s="125"/>
      <c r="H26" s="125"/>
      <c r="I26" s="125"/>
      <c r="J26" s="125"/>
      <c r="K26" s="125"/>
      <c r="L26" s="23"/>
      <c r="M26" s="135"/>
    </row>
    <row r="27" spans="1:13" ht="42" customHeight="1" hidden="1" thickBot="1">
      <c r="A27" s="479"/>
      <c r="B27" s="479"/>
      <c r="C27" s="479"/>
      <c r="D27" s="479"/>
      <c r="E27" s="479"/>
      <c r="F27" s="479"/>
      <c r="G27" s="381">
        <f>SUM(G23:G26)</f>
        <v>0</v>
      </c>
      <c r="H27" s="381">
        <f>SUM(H23:H26)</f>
        <v>0</v>
      </c>
      <c r="I27" s="381">
        <f>SUM(I23:I26)</f>
        <v>0</v>
      </c>
      <c r="J27" s="381">
        <f>SUM(J23:J26)</f>
        <v>0</v>
      </c>
      <c r="K27" s="381">
        <f>SUM(K23:K26)</f>
        <v>0</v>
      </c>
      <c r="L27" s="27"/>
      <c r="M27" s="133">
        <f>SUM(M23:M26)</f>
        <v>0</v>
      </c>
    </row>
    <row r="28" spans="1:13" ht="42" customHeight="1">
      <c r="A28" s="476" t="s">
        <v>209</v>
      </c>
      <c r="B28" s="516">
        <v>40</v>
      </c>
      <c r="C28" s="516">
        <v>34</v>
      </c>
      <c r="D28" s="49" t="s">
        <v>149</v>
      </c>
      <c r="E28" s="23">
        <v>50</v>
      </c>
      <c r="F28" s="23">
        <v>40</v>
      </c>
      <c r="G28" s="125">
        <f>E28*бжу!C41/100</f>
        <v>0.75</v>
      </c>
      <c r="H28" s="125">
        <f>E28*бжу!D41/100</f>
        <v>0.04</v>
      </c>
      <c r="I28" s="125">
        <f>E28*бжу!E41/100</f>
        <v>4</v>
      </c>
      <c r="J28" s="125">
        <f>E28*бжу!G41/100</f>
        <v>4</v>
      </c>
      <c r="K28" s="125">
        <f>E28*бжу!F41/100</f>
        <v>16.8</v>
      </c>
      <c r="L28" s="23">
        <v>40</v>
      </c>
      <c r="M28" s="134">
        <f>E28*L28/1000</f>
        <v>2</v>
      </c>
    </row>
    <row r="29" spans="1:13" ht="42" customHeight="1">
      <c r="A29" s="477"/>
      <c r="B29" s="516"/>
      <c r="C29" s="516"/>
      <c r="D29" s="49" t="s">
        <v>297</v>
      </c>
      <c r="E29" s="23">
        <v>2</v>
      </c>
      <c r="F29" s="23">
        <v>2</v>
      </c>
      <c r="G29" s="125">
        <f>E29*бжу!C15/100</f>
        <v>0</v>
      </c>
      <c r="H29" s="125">
        <f>E29*бжу!D15/100</f>
        <v>1.9980000000000002</v>
      </c>
      <c r="I29" s="125">
        <f>E29*бжу!E15/100</f>
        <v>0</v>
      </c>
      <c r="J29" s="125">
        <f>E29*бжу!G15/100</f>
        <v>0</v>
      </c>
      <c r="K29" s="125">
        <f>E29*бжу!F15/100</f>
        <v>17.98</v>
      </c>
      <c r="L29" s="23">
        <v>157</v>
      </c>
      <c r="M29" s="134">
        <f>E29*L29/1000</f>
        <v>0.314</v>
      </c>
    </row>
    <row r="30" spans="1:13" ht="42" customHeight="1">
      <c r="A30" s="526"/>
      <c r="B30" s="527"/>
      <c r="C30" s="527"/>
      <c r="D30" s="527"/>
      <c r="E30" s="527"/>
      <c r="F30" s="528"/>
      <c r="G30" s="381">
        <f>G28+G29</f>
        <v>0.75</v>
      </c>
      <c r="H30" s="381">
        <f>H28+H29</f>
        <v>2.0380000000000003</v>
      </c>
      <c r="I30" s="381">
        <f>I28+I29</f>
        <v>4</v>
      </c>
      <c r="J30" s="381">
        <f>J28+J29</f>
        <v>4</v>
      </c>
      <c r="K30" s="381">
        <f>K28+K29</f>
        <v>34.78</v>
      </c>
      <c r="L30" s="27"/>
      <c r="M30" s="133">
        <f>SUM(M28:M29)</f>
        <v>2.314</v>
      </c>
    </row>
    <row r="31" spans="1:13" ht="39.75" customHeight="1">
      <c r="A31" s="476" t="s">
        <v>176</v>
      </c>
      <c r="B31" s="470">
        <v>150</v>
      </c>
      <c r="C31" s="470">
        <v>86</v>
      </c>
      <c r="D31" s="37" t="s">
        <v>17</v>
      </c>
      <c r="E31" s="22">
        <v>10</v>
      </c>
      <c r="F31" s="22">
        <v>8</v>
      </c>
      <c r="G31" s="125">
        <f>E31*бжу!C37/100</f>
        <v>0.13</v>
      </c>
      <c r="H31" s="125">
        <f>E31*бжу!D37/100</f>
        <v>0.008</v>
      </c>
      <c r="I31" s="125">
        <f>E31*бжу!E37/100</f>
        <v>0.672</v>
      </c>
      <c r="J31" s="125">
        <f>E31*бжу!G37/100</f>
        <v>0.4</v>
      </c>
      <c r="K31" s="125">
        <f>E31*бжу!F37/100</f>
        <v>2.72</v>
      </c>
      <c r="L31" s="22">
        <v>50</v>
      </c>
      <c r="M31" s="140">
        <f aca="true" t="shared" si="0" ref="M31:M36">E31*L31/1000</f>
        <v>0.5</v>
      </c>
    </row>
    <row r="32" spans="1:13" ht="39.75" customHeight="1">
      <c r="A32" s="477"/>
      <c r="B32" s="471"/>
      <c r="C32" s="471"/>
      <c r="D32" s="37" t="s">
        <v>246</v>
      </c>
      <c r="E32" s="47">
        <v>7</v>
      </c>
      <c r="F32" s="47">
        <v>7</v>
      </c>
      <c r="G32" s="125">
        <f>E32*бжу!C8/100</f>
        <v>0.805</v>
      </c>
      <c r="H32" s="125">
        <f>E32*бжу!D8/100</f>
        <v>0.2289</v>
      </c>
      <c r="I32" s="125">
        <f>E32*бжу!E8/100</f>
        <v>4.6564</v>
      </c>
      <c r="J32" s="125">
        <f>E32*бжу!G8/100</f>
        <v>0</v>
      </c>
      <c r="K32" s="125">
        <f>E32*бжу!F8/100</f>
        <v>24.15</v>
      </c>
      <c r="L32" s="22">
        <v>42</v>
      </c>
      <c r="M32" s="140">
        <f t="shared" si="0"/>
        <v>0.294</v>
      </c>
    </row>
    <row r="33" spans="1:13" ht="39.75" customHeight="1">
      <c r="A33" s="477"/>
      <c r="B33" s="471"/>
      <c r="C33" s="471"/>
      <c r="D33" s="37" t="s">
        <v>249</v>
      </c>
      <c r="E33" s="22">
        <v>12</v>
      </c>
      <c r="F33" s="22">
        <v>12</v>
      </c>
      <c r="G33" s="125">
        <f>E33*бжу!C24/100</f>
        <v>2.136</v>
      </c>
      <c r="H33" s="125">
        <f>E33*бжу!D24/100</f>
        <v>1.2</v>
      </c>
      <c r="I33" s="125">
        <f>E33*бжу!E24/100</f>
        <v>0</v>
      </c>
      <c r="J33" s="125">
        <f>E33*бжу!G24/100</f>
        <v>0</v>
      </c>
      <c r="K33" s="125">
        <f>E33*бжу!F24/100</f>
        <v>19.44</v>
      </c>
      <c r="L33" s="22">
        <v>506</v>
      </c>
      <c r="M33" s="140">
        <f t="shared" si="0"/>
        <v>6.072</v>
      </c>
    </row>
    <row r="34" spans="1:13" ht="39.75" customHeight="1">
      <c r="A34" s="477"/>
      <c r="B34" s="471"/>
      <c r="C34" s="471"/>
      <c r="D34" s="37" t="s">
        <v>15</v>
      </c>
      <c r="E34" s="22">
        <v>60</v>
      </c>
      <c r="F34" s="22">
        <v>43.2</v>
      </c>
      <c r="G34" s="125">
        <f>E34*бжу!C36/100</f>
        <v>1.2</v>
      </c>
      <c r="H34" s="125">
        <f>E34*бжу!D36/100</f>
        <v>0.174</v>
      </c>
      <c r="I34" s="125">
        <f>E34*бжу!E36/100</f>
        <v>7.476</v>
      </c>
      <c r="J34" s="125">
        <f>E34*бжу!G36/100</f>
        <v>8.64</v>
      </c>
      <c r="K34" s="125">
        <f>E34*бжу!F36/100</f>
        <v>34.56</v>
      </c>
      <c r="L34" s="139">
        <v>55</v>
      </c>
      <c r="M34" s="140">
        <f t="shared" si="0"/>
        <v>3.3</v>
      </c>
    </row>
    <row r="35" spans="1:13" ht="39.75" customHeight="1">
      <c r="A35" s="477"/>
      <c r="B35" s="471"/>
      <c r="C35" s="471"/>
      <c r="D35" s="37" t="s">
        <v>256</v>
      </c>
      <c r="E35" s="22">
        <v>10</v>
      </c>
      <c r="F35" s="22">
        <v>8</v>
      </c>
      <c r="G35" s="125">
        <f>E35*бжу!C38/100</f>
        <v>0.14</v>
      </c>
      <c r="H35" s="125">
        <f>E35*бжу!D38/100</f>
        <v>0</v>
      </c>
      <c r="I35" s="125">
        <f>E35*бжу!E38/100</f>
        <v>0.8230000000000001</v>
      </c>
      <c r="J35" s="125">
        <f>E35*бжу!G38/100</f>
        <v>0.84</v>
      </c>
      <c r="K35" s="125">
        <f>E35*бжу!F38/100</f>
        <v>3.44</v>
      </c>
      <c r="L35" s="22">
        <v>42</v>
      </c>
      <c r="M35" s="140">
        <f t="shared" si="0"/>
        <v>0.42</v>
      </c>
    </row>
    <row r="36" spans="1:13" ht="39.75" customHeight="1">
      <c r="A36" s="478"/>
      <c r="B36" s="472"/>
      <c r="C36" s="472"/>
      <c r="D36" s="37" t="s">
        <v>297</v>
      </c>
      <c r="E36" s="22">
        <v>1</v>
      </c>
      <c r="F36" s="22">
        <v>1</v>
      </c>
      <c r="G36" s="125">
        <f>E36*бжу!C15/100</f>
        <v>0</v>
      </c>
      <c r="H36" s="125">
        <f>E36*бжу!D15/100</f>
        <v>0.9990000000000001</v>
      </c>
      <c r="I36" s="125">
        <f>E36*бжу!E15/100</f>
        <v>0</v>
      </c>
      <c r="J36" s="125">
        <f>E36*бжу!G15/100</f>
        <v>0</v>
      </c>
      <c r="K36" s="125">
        <f>E36*бжу!F15/100</f>
        <v>8.99</v>
      </c>
      <c r="L36" s="47">
        <v>157</v>
      </c>
      <c r="M36" s="155">
        <f t="shared" si="0"/>
        <v>0.157</v>
      </c>
    </row>
    <row r="37" spans="1:13" ht="42" customHeight="1">
      <c r="A37" s="479"/>
      <c r="B37" s="479"/>
      <c r="C37" s="479"/>
      <c r="D37" s="479"/>
      <c r="E37" s="479"/>
      <c r="F37" s="479"/>
      <c r="G37" s="381">
        <f>G31+G32+G33+G34+G35+G36</f>
        <v>4.411</v>
      </c>
      <c r="H37" s="381">
        <f>H31+H32+H33+H34+H35+H36</f>
        <v>2.6099</v>
      </c>
      <c r="I37" s="381">
        <f>I31+I32+I33+I34+I35+I36</f>
        <v>13.6274</v>
      </c>
      <c r="J37" s="381">
        <f>J31+J32+J33+J34+J35+J36</f>
        <v>9.88</v>
      </c>
      <c r="K37" s="381">
        <f>K31+K32+K33+K34+K35+K36</f>
        <v>93.3</v>
      </c>
      <c r="L37" s="27"/>
      <c r="M37" s="137">
        <f>SUM(M31:M36)</f>
        <v>10.743</v>
      </c>
    </row>
    <row r="38" spans="1:13" ht="45.75" customHeight="1">
      <c r="A38" s="480" t="s">
        <v>192</v>
      </c>
      <c r="B38" s="482">
        <v>130</v>
      </c>
      <c r="C38" s="470">
        <v>290</v>
      </c>
      <c r="D38" s="349" t="s">
        <v>249</v>
      </c>
      <c r="E38" s="350">
        <v>45</v>
      </c>
      <c r="F38" s="23">
        <v>45</v>
      </c>
      <c r="G38" s="125">
        <f>E38*бжу!C24/100</f>
        <v>8.01</v>
      </c>
      <c r="H38" s="125">
        <f>E38*бжу!D24/100</f>
        <v>4.5</v>
      </c>
      <c r="I38" s="125">
        <f>E38*бжу!E24/100</f>
        <v>0</v>
      </c>
      <c r="J38" s="125">
        <f>E38*бжу!G24/100</f>
        <v>0</v>
      </c>
      <c r="K38" s="125">
        <f>E38*бжу!F24/100</f>
        <v>72.9</v>
      </c>
      <c r="L38" s="23">
        <v>506</v>
      </c>
      <c r="M38" s="135">
        <f aca="true" t="shared" si="1" ref="M38:M44">L38*E38/1000</f>
        <v>22.77</v>
      </c>
    </row>
    <row r="39" spans="1:13" ht="45.75" customHeight="1">
      <c r="A39" s="480"/>
      <c r="B39" s="482"/>
      <c r="C39" s="471"/>
      <c r="D39" s="37" t="s">
        <v>257</v>
      </c>
      <c r="E39" s="22">
        <v>14</v>
      </c>
      <c r="F39" s="22">
        <v>11.76</v>
      </c>
      <c r="G39" s="125">
        <f>E39*бжу!C38/100</f>
        <v>0.19599999999999998</v>
      </c>
      <c r="H39" s="125">
        <f>E39*бжу!D38/100</f>
        <v>0</v>
      </c>
      <c r="I39" s="125">
        <f>E39*бжу!E38/100</f>
        <v>1.1522</v>
      </c>
      <c r="J39" s="125">
        <f>E39*бжу!G38/100</f>
        <v>1.1760000000000002</v>
      </c>
      <c r="K39" s="125">
        <f>E39*бжу!F38/100</f>
        <v>4.816</v>
      </c>
      <c r="L39" s="22">
        <v>42</v>
      </c>
      <c r="M39" s="135">
        <f>L39*E39/1000</f>
        <v>0.588</v>
      </c>
    </row>
    <row r="40" spans="1:13" ht="45.75" customHeight="1">
      <c r="A40" s="480"/>
      <c r="B40" s="482"/>
      <c r="C40" s="471"/>
      <c r="D40" s="37" t="s">
        <v>33</v>
      </c>
      <c r="E40" s="22">
        <v>40</v>
      </c>
      <c r="F40" s="22">
        <v>32</v>
      </c>
      <c r="G40" s="125">
        <f>E40*бжу!C37/100</f>
        <v>0.52</v>
      </c>
      <c r="H40" s="125">
        <f>E40*бжу!D37/100</f>
        <v>0.032</v>
      </c>
      <c r="I40" s="125">
        <f>E40*бжу!E37/100</f>
        <v>2.688</v>
      </c>
      <c r="J40" s="125">
        <f>E40*бжу!G37/100</f>
        <v>1.6</v>
      </c>
      <c r="K40" s="125">
        <f>E40*бжу!F37/100</f>
        <v>10.88</v>
      </c>
      <c r="L40" s="22">
        <v>50</v>
      </c>
      <c r="M40" s="135">
        <f t="shared" si="1"/>
        <v>2</v>
      </c>
    </row>
    <row r="41" spans="1:13" ht="45.75" customHeight="1">
      <c r="A41" s="480"/>
      <c r="B41" s="482"/>
      <c r="C41" s="471"/>
      <c r="D41" s="37" t="s">
        <v>311</v>
      </c>
      <c r="E41" s="22">
        <v>55</v>
      </c>
      <c r="F41" s="22">
        <v>44</v>
      </c>
      <c r="G41" s="125">
        <f>E41*бжу!C40/100</f>
        <v>0.99</v>
      </c>
      <c r="H41" s="125">
        <f>E41*бжу!D40/100</f>
        <v>0.044000000000000004</v>
      </c>
      <c r="I41" s="125">
        <f>E41*бжу!E40/100</f>
        <v>2.508</v>
      </c>
      <c r="J41" s="125">
        <f>E41*бжу!G40/100</f>
        <v>19.8</v>
      </c>
      <c r="K41" s="125">
        <f>E41*бжу!F40/100</f>
        <v>11.88</v>
      </c>
      <c r="L41" s="22">
        <v>55</v>
      </c>
      <c r="M41" s="135">
        <f t="shared" si="1"/>
        <v>3.025</v>
      </c>
    </row>
    <row r="42" spans="1:13" ht="45.75" customHeight="1">
      <c r="A42" s="480"/>
      <c r="B42" s="482"/>
      <c r="C42" s="471"/>
      <c r="D42" s="37" t="s">
        <v>41</v>
      </c>
      <c r="E42" s="22">
        <v>46</v>
      </c>
      <c r="F42" s="22">
        <v>33.12</v>
      </c>
      <c r="G42" s="125">
        <f>E42*бжу!C36/100</f>
        <v>0.92</v>
      </c>
      <c r="H42" s="125">
        <f>E42*бжу!D36/100</f>
        <v>0.1334</v>
      </c>
      <c r="I42" s="125">
        <f>E42*бжу!E36/100</f>
        <v>5.731600000000001</v>
      </c>
      <c r="J42" s="125">
        <f>E42*бжу!G36/100</f>
        <v>6.624</v>
      </c>
      <c r="K42" s="125">
        <f>E42*бжу!F36/100</f>
        <v>26.496</v>
      </c>
      <c r="L42" s="22">
        <v>55</v>
      </c>
      <c r="M42" s="135">
        <f t="shared" si="1"/>
        <v>2.53</v>
      </c>
    </row>
    <row r="43" spans="1:13" ht="45.75" customHeight="1">
      <c r="A43" s="480"/>
      <c r="B43" s="482"/>
      <c r="C43" s="471"/>
      <c r="D43" s="37" t="s">
        <v>10</v>
      </c>
      <c r="E43" s="22">
        <v>3</v>
      </c>
      <c r="F43" s="23">
        <v>3</v>
      </c>
      <c r="G43" s="125">
        <f>E43*бжу!C14/100</f>
        <v>0.075</v>
      </c>
      <c r="H43" s="125">
        <f>E43*бжу!D14/100</f>
        <v>1.845</v>
      </c>
      <c r="I43" s="125">
        <f>E43*бжу!E14/100</f>
        <v>0.204</v>
      </c>
      <c r="J43" s="125">
        <f>E43*бжу!G14/100</f>
        <v>0</v>
      </c>
      <c r="K43" s="125">
        <f>E43*бжу!F14/100</f>
        <v>16.98</v>
      </c>
      <c r="L43" s="23">
        <v>500</v>
      </c>
      <c r="M43" s="135">
        <f t="shared" si="1"/>
        <v>1.5</v>
      </c>
    </row>
    <row r="44" spans="1:13" ht="45.75" customHeight="1">
      <c r="A44" s="480"/>
      <c r="B44" s="482"/>
      <c r="C44" s="472"/>
      <c r="D44" s="37" t="s">
        <v>297</v>
      </c>
      <c r="E44" s="22">
        <v>3</v>
      </c>
      <c r="F44" s="22">
        <v>3</v>
      </c>
      <c r="G44" s="125">
        <f>E44*бжу!C15/100</f>
        <v>0</v>
      </c>
      <c r="H44" s="125">
        <f>E44*бжу!D15/100</f>
        <v>2.9970000000000003</v>
      </c>
      <c r="I44" s="125">
        <f>E44*бжу!E15/100</f>
        <v>0</v>
      </c>
      <c r="J44" s="125">
        <f>E44*бжу!G15/100</f>
        <v>0</v>
      </c>
      <c r="K44" s="125">
        <f>E44*бжу!F15/100</f>
        <v>26.97</v>
      </c>
      <c r="L44" s="22">
        <v>157</v>
      </c>
      <c r="M44" s="135">
        <f t="shared" si="1"/>
        <v>0.471</v>
      </c>
    </row>
    <row r="45" spans="1:13" ht="45.75" customHeight="1">
      <c r="A45" s="479"/>
      <c r="B45" s="479"/>
      <c r="C45" s="479"/>
      <c r="D45" s="479"/>
      <c r="E45" s="479"/>
      <c r="F45" s="479"/>
      <c r="G45" s="381">
        <f>G38+G39+G40+G41+G42+G43+G44</f>
        <v>10.710999999999999</v>
      </c>
      <c r="H45" s="381">
        <f>H38+H39+H40+H41+H42+H43+H44</f>
        <v>9.5514</v>
      </c>
      <c r="I45" s="381">
        <f>I38+I39+I40+I41+I42+I43+I44</f>
        <v>12.283800000000003</v>
      </c>
      <c r="J45" s="381">
        <f>J38+J39+J40+J41+J42+J43+J44</f>
        <v>29.2</v>
      </c>
      <c r="K45" s="381">
        <f>K38+K39+K40+K41+K42+K43+K44</f>
        <v>170.922</v>
      </c>
      <c r="L45" s="27"/>
      <c r="M45" s="133">
        <f>SUM(M38:M44)</f>
        <v>32.88399999999999</v>
      </c>
    </row>
    <row r="46" spans="1:13" ht="42" customHeight="1">
      <c r="A46" s="488" t="s">
        <v>213</v>
      </c>
      <c r="B46" s="473">
        <v>150</v>
      </c>
      <c r="C46" s="473">
        <v>393</v>
      </c>
      <c r="D46" s="28" t="s">
        <v>126</v>
      </c>
      <c r="E46" s="24">
        <v>5</v>
      </c>
      <c r="F46" s="24">
        <v>5</v>
      </c>
      <c r="G46" s="125">
        <f>E46*бжу!C35/100</f>
        <v>0</v>
      </c>
      <c r="H46" s="125">
        <f>E46*бжу!D35/100</f>
        <v>0.22</v>
      </c>
      <c r="I46" s="125">
        <f>E46*бжу!E35/100</f>
        <v>0.31</v>
      </c>
      <c r="J46" s="125">
        <f>E46*бжу!G35/100</f>
        <v>0.4</v>
      </c>
      <c r="K46" s="125">
        <f>E46*бжу!F35/100</f>
        <v>13.95</v>
      </c>
      <c r="L46" s="23">
        <v>390</v>
      </c>
      <c r="M46" s="140">
        <f>L46*E46/1000</f>
        <v>1.95</v>
      </c>
    </row>
    <row r="47" spans="1:13" ht="42" customHeight="1">
      <c r="A47" s="488"/>
      <c r="B47" s="473"/>
      <c r="C47" s="473"/>
      <c r="D47" s="28" t="s">
        <v>114</v>
      </c>
      <c r="E47" s="24">
        <v>5</v>
      </c>
      <c r="F47" s="24">
        <v>5</v>
      </c>
      <c r="G47" s="125">
        <f>E47*бжу!C30/100</f>
        <v>0.02</v>
      </c>
      <c r="H47" s="125">
        <f>E47*бжу!D30/100</f>
        <v>0.0175</v>
      </c>
      <c r="I47" s="125">
        <f>E47*бжу!E30/100</f>
        <v>0.4575</v>
      </c>
      <c r="J47" s="125">
        <f>E47*бжу!G30/100</f>
        <v>7.26</v>
      </c>
      <c r="K47" s="125">
        <f>E47*бжу!F30/100</f>
        <v>1.98</v>
      </c>
      <c r="L47" s="23">
        <v>128</v>
      </c>
      <c r="M47" s="140">
        <f>L47*E47/1000</f>
        <v>0.64</v>
      </c>
    </row>
    <row r="48" spans="1:13" ht="42" customHeight="1">
      <c r="A48" s="488"/>
      <c r="B48" s="473"/>
      <c r="C48" s="473"/>
      <c r="D48" s="28" t="s">
        <v>296</v>
      </c>
      <c r="E48" s="24">
        <v>5</v>
      </c>
      <c r="F48" s="24">
        <v>5</v>
      </c>
      <c r="G48" s="125">
        <f>E48*бжу!C19/100</f>
        <v>0</v>
      </c>
      <c r="H48" s="125">
        <f>E48*бжу!D19/100</f>
        <v>0</v>
      </c>
      <c r="I48" s="125">
        <f>E48*бжу!E19/100</f>
        <v>4.99</v>
      </c>
      <c r="J48" s="125">
        <f>E48*бжу!G19/100</f>
        <v>0</v>
      </c>
      <c r="K48" s="125">
        <f>E48*бжу!F19/100</f>
        <v>18.95</v>
      </c>
      <c r="L48" s="23">
        <v>60</v>
      </c>
      <c r="M48" s="140">
        <f>L48*E48/1000</f>
        <v>0.3</v>
      </c>
    </row>
    <row r="49" spans="1:13" ht="42" customHeight="1">
      <c r="A49" s="479"/>
      <c r="B49" s="500"/>
      <c r="C49" s="500"/>
      <c r="D49" s="500"/>
      <c r="E49" s="500"/>
      <c r="F49" s="500"/>
      <c r="G49" s="381">
        <f>G46+G47+G48</f>
        <v>0.02</v>
      </c>
      <c r="H49" s="381">
        <f>H46+H47+H48</f>
        <v>0.2375</v>
      </c>
      <c r="I49" s="381">
        <f>I46+I47+I48</f>
        <v>5.7575</v>
      </c>
      <c r="J49" s="381">
        <f>J46+J47+J48</f>
        <v>7.66</v>
      </c>
      <c r="K49" s="381">
        <f>K46+K47+K48</f>
        <v>34.879999999999995</v>
      </c>
      <c r="L49" s="23"/>
      <c r="M49" s="137">
        <f>SUM(M46:M48)</f>
        <v>2.8899999999999997</v>
      </c>
    </row>
    <row r="50" spans="1:13" ht="42" customHeight="1">
      <c r="A50" s="56" t="s">
        <v>34</v>
      </c>
      <c r="B50" s="46">
        <v>25</v>
      </c>
      <c r="C50" s="46"/>
      <c r="D50" s="41" t="s">
        <v>19</v>
      </c>
      <c r="E50" s="23">
        <v>25</v>
      </c>
      <c r="F50" s="23">
        <v>25</v>
      </c>
      <c r="G50" s="381">
        <f>E50*бжу!C23/100</f>
        <v>1.65</v>
      </c>
      <c r="H50" s="381">
        <f>E50*бжу!D23/100</f>
        <v>0.3</v>
      </c>
      <c r="I50" s="381">
        <f>E50*бжу!E23/100</f>
        <v>8.825</v>
      </c>
      <c r="J50" s="381">
        <f>E50*бжу!G23/100</f>
        <v>0</v>
      </c>
      <c r="K50" s="381">
        <f>E50*бжу!F23/100</f>
        <v>45.25</v>
      </c>
      <c r="L50" s="23">
        <v>62</v>
      </c>
      <c r="M50" s="136">
        <f>L50*E50/1000</f>
        <v>1.55</v>
      </c>
    </row>
    <row r="51" spans="1:13" ht="42" customHeight="1">
      <c r="A51" s="496" t="s">
        <v>23</v>
      </c>
      <c r="B51" s="496"/>
      <c r="C51" s="496"/>
      <c r="D51" s="496"/>
      <c r="E51" s="496"/>
      <c r="F51" s="496"/>
      <c r="G51" s="382">
        <f>G30+G37+G45+G49+G50</f>
        <v>17.541999999999998</v>
      </c>
      <c r="H51" s="382">
        <f>H30+H37+H45+H49+H50</f>
        <v>14.7368</v>
      </c>
      <c r="I51" s="382">
        <f>I30+I37+I45+I49+I50</f>
        <v>44.493700000000004</v>
      </c>
      <c r="J51" s="382">
        <f>J30+J37+J45+J49+J50</f>
        <v>50.739999999999995</v>
      </c>
      <c r="K51" s="382">
        <f>K30+K37+K45+K49+K50</f>
        <v>379.13199999999995</v>
      </c>
      <c r="L51" s="249"/>
      <c r="M51" s="250">
        <f>M30+M37+M45+M49+M50</f>
        <v>50.38099999999999</v>
      </c>
    </row>
    <row r="52" spans="1:13" ht="42" customHeight="1">
      <c r="A52" s="467" t="s">
        <v>20</v>
      </c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9"/>
    </row>
    <row r="53" spans="1:13" ht="42" customHeight="1">
      <c r="A53" s="495" t="s">
        <v>143</v>
      </c>
      <c r="B53" s="482">
        <v>130</v>
      </c>
      <c r="C53" s="482">
        <v>182</v>
      </c>
      <c r="D53" s="41" t="s">
        <v>245</v>
      </c>
      <c r="E53" s="23">
        <v>39</v>
      </c>
      <c r="F53" s="23">
        <v>39</v>
      </c>
      <c r="G53" s="125">
        <f>E53*бжу!C44/100</f>
        <v>7.995</v>
      </c>
      <c r="H53" s="125">
        <f>E53*бжу!D44/100</f>
        <v>0.7761</v>
      </c>
      <c r="I53" s="125">
        <f>E53*бжу!E44/100</f>
        <v>21.0717</v>
      </c>
      <c r="J53" s="125">
        <f>E53*бжу!G44/100</f>
        <v>0</v>
      </c>
      <c r="K53" s="125">
        <f>E53*бжу!F44/100</f>
        <v>115.83</v>
      </c>
      <c r="L53" s="23">
        <v>50</v>
      </c>
      <c r="M53" s="135">
        <f aca="true" t="shared" si="2" ref="M53:M58">E53*L53/1000</f>
        <v>1.95</v>
      </c>
    </row>
    <row r="54" spans="1:13" ht="42" customHeight="1">
      <c r="A54" s="495"/>
      <c r="B54" s="482"/>
      <c r="C54" s="482"/>
      <c r="D54" s="41" t="s">
        <v>10</v>
      </c>
      <c r="E54" s="23">
        <v>4</v>
      </c>
      <c r="F54" s="23">
        <v>4</v>
      </c>
      <c r="G54" s="125">
        <f>E54*бжу!C14/100</f>
        <v>0.1</v>
      </c>
      <c r="H54" s="125">
        <f>E54*бжу!D14/100</f>
        <v>2.46</v>
      </c>
      <c r="I54" s="125">
        <f>E54*бжу!E14/100</f>
        <v>0.272</v>
      </c>
      <c r="J54" s="125">
        <f>E54*бжу!G14/100</f>
        <v>0</v>
      </c>
      <c r="K54" s="125">
        <f>E54*бжу!F14/100</f>
        <v>22.64</v>
      </c>
      <c r="L54" s="23">
        <v>500</v>
      </c>
      <c r="M54" s="135">
        <f t="shared" si="2"/>
        <v>2</v>
      </c>
    </row>
    <row r="55" spans="1:13" ht="42" customHeight="1">
      <c r="A55" s="495"/>
      <c r="B55" s="482"/>
      <c r="C55" s="482"/>
      <c r="D55" s="41" t="s">
        <v>297</v>
      </c>
      <c r="E55" s="23">
        <v>4</v>
      </c>
      <c r="F55" s="23">
        <v>4</v>
      </c>
      <c r="G55" s="125">
        <f>E55*бжу!C15/100</f>
        <v>0</v>
      </c>
      <c r="H55" s="125">
        <f>E55*бжу!D15/100</f>
        <v>3.9960000000000004</v>
      </c>
      <c r="I55" s="125">
        <f>E55*бжу!E15/100</f>
        <v>0</v>
      </c>
      <c r="J55" s="125">
        <f>E55*бжу!G15/100</f>
        <v>0</v>
      </c>
      <c r="K55" s="125">
        <f>E55*бжу!F15/100</f>
        <v>35.96</v>
      </c>
      <c r="L55" s="23">
        <v>157</v>
      </c>
      <c r="M55" s="135">
        <f t="shared" si="2"/>
        <v>0.628</v>
      </c>
    </row>
    <row r="56" spans="1:13" ht="42" customHeight="1">
      <c r="A56" s="495"/>
      <c r="B56" s="482"/>
      <c r="C56" s="482"/>
      <c r="D56" s="37" t="s">
        <v>257</v>
      </c>
      <c r="E56" s="22">
        <v>5</v>
      </c>
      <c r="F56" s="22">
        <v>4.2</v>
      </c>
      <c r="G56" s="125">
        <f>E56*бжу!C38/100</f>
        <v>0.07</v>
      </c>
      <c r="H56" s="125">
        <f>E56*бжу!D38/100</f>
        <v>0</v>
      </c>
      <c r="I56" s="125">
        <f>E56*бжу!E38/100</f>
        <v>0.41150000000000003</v>
      </c>
      <c r="J56" s="125">
        <f>E56*бжу!G38/100</f>
        <v>0.42</v>
      </c>
      <c r="K56" s="125">
        <f>E56*бжу!F38/100</f>
        <v>1.72</v>
      </c>
      <c r="L56" s="22">
        <v>42</v>
      </c>
      <c r="M56" s="135">
        <f t="shared" si="2"/>
        <v>0.21</v>
      </c>
    </row>
    <row r="57" spans="1:13" ht="42" customHeight="1">
      <c r="A57" s="495"/>
      <c r="B57" s="482"/>
      <c r="C57" s="482"/>
      <c r="D57" s="41" t="s">
        <v>17</v>
      </c>
      <c r="E57" s="23">
        <v>10</v>
      </c>
      <c r="F57" s="23">
        <v>8</v>
      </c>
      <c r="G57" s="125">
        <f>E57*бжу!C37/100</f>
        <v>0.13</v>
      </c>
      <c r="H57" s="125">
        <f>E57*бжу!D37/100</f>
        <v>0.008</v>
      </c>
      <c r="I57" s="125">
        <f>E57*бжу!E37/100</f>
        <v>0.672</v>
      </c>
      <c r="J57" s="125">
        <f>E57*бжу!G37/100</f>
        <v>0.4</v>
      </c>
      <c r="K57" s="125">
        <f>E57*бжу!F37/100</f>
        <v>2.72</v>
      </c>
      <c r="L57" s="23">
        <v>50</v>
      </c>
      <c r="M57" s="135">
        <f t="shared" si="2"/>
        <v>0.5</v>
      </c>
    </row>
    <row r="58" spans="1:13" ht="42" customHeight="1" hidden="1" thickBot="1">
      <c r="A58" s="495"/>
      <c r="B58" s="482"/>
      <c r="C58" s="36"/>
      <c r="D58" s="41"/>
      <c r="E58" s="23"/>
      <c r="F58" s="23"/>
      <c r="G58" s="125"/>
      <c r="H58" s="125"/>
      <c r="I58" s="125"/>
      <c r="J58" s="125"/>
      <c r="K58" s="125"/>
      <c r="L58" s="28"/>
      <c r="M58" s="135">
        <f t="shared" si="2"/>
        <v>0</v>
      </c>
    </row>
    <row r="59" spans="1:13" ht="42" customHeight="1">
      <c r="A59" s="479"/>
      <c r="B59" s="479"/>
      <c r="C59" s="479"/>
      <c r="D59" s="479"/>
      <c r="E59" s="479"/>
      <c r="F59" s="479"/>
      <c r="G59" s="381">
        <f>G53+G54+G55+G56+G57</f>
        <v>8.295000000000002</v>
      </c>
      <c r="H59" s="381">
        <f>H53+H54+H55+H56+H57</f>
        <v>7.240100000000001</v>
      </c>
      <c r="I59" s="381">
        <f>I53+I54+I55+I56+I57</f>
        <v>22.4272</v>
      </c>
      <c r="J59" s="381">
        <f>J53+J54+J55+J56+J57</f>
        <v>0.8200000000000001</v>
      </c>
      <c r="K59" s="381">
        <f>K53+K54+K55+K56+K57</f>
        <v>178.87</v>
      </c>
      <c r="L59" s="27"/>
      <c r="M59" s="133">
        <f>SUM(M53:M58)</f>
        <v>5.288</v>
      </c>
    </row>
    <row r="60" spans="1:13" s="6" customFormat="1" ht="39.75" customHeight="1">
      <c r="A60" s="56" t="s">
        <v>35</v>
      </c>
      <c r="B60" s="27">
        <v>25</v>
      </c>
      <c r="C60" s="27"/>
      <c r="D60" s="41" t="s">
        <v>11</v>
      </c>
      <c r="E60" s="22">
        <v>25</v>
      </c>
      <c r="F60" s="22">
        <v>25</v>
      </c>
      <c r="G60" s="381">
        <f>E60*бжу!C22/100</f>
        <v>2.175</v>
      </c>
      <c r="H60" s="381">
        <f>E60*бжу!D22/100</f>
        <v>0.375</v>
      </c>
      <c r="I60" s="381">
        <f>E60*бжу!E22/100</f>
        <v>10</v>
      </c>
      <c r="J60" s="381">
        <f>E60*бжу!G22/100</f>
        <v>0</v>
      </c>
      <c r="K60" s="381">
        <f>E60*бжу!F22/100</f>
        <v>52.25</v>
      </c>
      <c r="L60" s="22">
        <v>62</v>
      </c>
      <c r="M60" s="136">
        <f>L60*E60/1000</f>
        <v>1.55</v>
      </c>
    </row>
    <row r="61" spans="1:13" ht="37.5" customHeight="1">
      <c r="A61" s="26" t="s">
        <v>137</v>
      </c>
      <c r="B61" s="27">
        <v>18</v>
      </c>
      <c r="C61" s="27"/>
      <c r="D61" s="49" t="s">
        <v>138</v>
      </c>
      <c r="E61" s="23">
        <v>18</v>
      </c>
      <c r="F61" s="23">
        <v>18</v>
      </c>
      <c r="G61" s="383">
        <v>0.88</v>
      </c>
      <c r="H61" s="383">
        <v>2.16</v>
      </c>
      <c r="I61" s="383">
        <v>8.04</v>
      </c>
      <c r="J61" s="383">
        <v>0</v>
      </c>
      <c r="K61" s="36">
        <v>55.2</v>
      </c>
      <c r="L61" s="24">
        <v>132</v>
      </c>
      <c r="M61" s="133">
        <f>L61*E61/1000</f>
        <v>2.376</v>
      </c>
    </row>
    <row r="62" spans="1:13" ht="42" customHeight="1">
      <c r="A62" s="501" t="s">
        <v>168</v>
      </c>
      <c r="B62" s="486">
        <v>150</v>
      </c>
      <c r="C62" s="514">
        <v>411</v>
      </c>
      <c r="D62" s="33" t="s">
        <v>295</v>
      </c>
      <c r="E62" s="23">
        <v>1</v>
      </c>
      <c r="F62" s="23">
        <v>1</v>
      </c>
      <c r="G62" s="125">
        <f>E62*бжу!C27/100</f>
        <v>0.2</v>
      </c>
      <c r="H62" s="125">
        <f>E62*бжу!D27/100</f>
        <v>0.051</v>
      </c>
      <c r="I62" s="125">
        <f>E62*бжу!E27/100</f>
        <v>0.15</v>
      </c>
      <c r="J62" s="125">
        <f>E62*бжу!G27/100</f>
        <v>0.1</v>
      </c>
      <c r="K62" s="125">
        <f>E62*бжу!F27/100</f>
        <v>0</v>
      </c>
      <c r="L62" s="23">
        <v>555</v>
      </c>
      <c r="M62" s="140">
        <f>L62*E62/1000</f>
        <v>0.555</v>
      </c>
    </row>
    <row r="63" spans="1:13" ht="42" customHeight="1">
      <c r="A63" s="501"/>
      <c r="B63" s="555"/>
      <c r="C63" s="516"/>
      <c r="D63" s="33" t="s">
        <v>296</v>
      </c>
      <c r="E63" s="23">
        <v>6</v>
      </c>
      <c r="F63" s="23">
        <v>6</v>
      </c>
      <c r="G63" s="125">
        <f>E63*бжу!C19/100</f>
        <v>0</v>
      </c>
      <c r="H63" s="125">
        <f>E63*бжу!D19/100</f>
        <v>0</v>
      </c>
      <c r="I63" s="125">
        <f>E63*бжу!E19/100</f>
        <v>5.9879999999999995</v>
      </c>
      <c r="J63" s="125">
        <f>E63*бжу!G19/100</f>
        <v>0</v>
      </c>
      <c r="K63" s="125">
        <f>E63*бжу!F19/100</f>
        <v>22.74</v>
      </c>
      <c r="L63" s="24">
        <v>60</v>
      </c>
      <c r="M63" s="140">
        <f>L63*E63/1000</f>
        <v>0.36</v>
      </c>
    </row>
    <row r="64" spans="1:13" ht="42" customHeight="1">
      <c r="A64" s="479"/>
      <c r="B64" s="479"/>
      <c r="C64" s="479"/>
      <c r="D64" s="479"/>
      <c r="E64" s="479"/>
      <c r="F64" s="479"/>
      <c r="G64" s="381">
        <f>G62+G63</f>
        <v>0.2</v>
      </c>
      <c r="H64" s="381">
        <f>H62+H63</f>
        <v>0.051</v>
      </c>
      <c r="I64" s="381">
        <f>I62+I63</f>
        <v>6.138</v>
      </c>
      <c r="J64" s="381">
        <f>J62+J63</f>
        <v>0.1</v>
      </c>
      <c r="K64" s="381">
        <f>K62+K63</f>
        <v>22.74</v>
      </c>
      <c r="L64" s="27"/>
      <c r="M64" s="137">
        <f>SUM(M62:M63)</f>
        <v>0.915</v>
      </c>
    </row>
    <row r="65" spans="1:13" ht="42" customHeight="1">
      <c r="A65" s="496" t="s">
        <v>25</v>
      </c>
      <c r="B65" s="496"/>
      <c r="C65" s="496"/>
      <c r="D65" s="496"/>
      <c r="E65" s="496"/>
      <c r="F65" s="496"/>
      <c r="G65" s="382">
        <f>G59+G60+G61+G64</f>
        <v>11.550000000000002</v>
      </c>
      <c r="H65" s="382">
        <f>H59+H60+H61+H64</f>
        <v>9.826100000000002</v>
      </c>
      <c r="I65" s="382">
        <f>I59+I60+I61+I64</f>
        <v>46.605199999999996</v>
      </c>
      <c r="J65" s="382">
        <f>J59+J60+J61+J64</f>
        <v>0.92</v>
      </c>
      <c r="K65" s="382">
        <f>K59+K60+K61+K64</f>
        <v>309.06</v>
      </c>
      <c r="L65" s="270"/>
      <c r="M65" s="250">
        <f>M59++M60+M61++M64</f>
        <v>10.129000000000001</v>
      </c>
    </row>
    <row r="66" spans="1:13" ht="39.75" customHeight="1">
      <c r="A66" s="385" t="s">
        <v>219</v>
      </c>
      <c r="B66" s="359">
        <v>3</v>
      </c>
      <c r="C66" s="359"/>
      <c r="D66" s="365" t="s">
        <v>218</v>
      </c>
      <c r="E66" s="282">
        <v>3</v>
      </c>
      <c r="F66" s="282">
        <v>3</v>
      </c>
      <c r="G66" s="382"/>
      <c r="H66" s="382"/>
      <c r="I66" s="382"/>
      <c r="J66" s="382"/>
      <c r="K66" s="382"/>
      <c r="L66" s="282">
        <v>10.3</v>
      </c>
      <c r="M66" s="250">
        <f>E66*L66/1000</f>
        <v>0.030900000000000004</v>
      </c>
    </row>
    <row r="67" spans="1:13" ht="42" customHeight="1">
      <c r="A67" s="499" t="s">
        <v>26</v>
      </c>
      <c r="B67" s="499"/>
      <c r="C67" s="499"/>
      <c r="D67" s="499"/>
      <c r="E67" s="499"/>
      <c r="F67" s="499"/>
      <c r="G67" s="266">
        <f>G18+G21+G51+G65</f>
        <v>44.677</v>
      </c>
      <c r="H67" s="266">
        <f>H18+H21+H51+H65</f>
        <v>34.8478</v>
      </c>
      <c r="I67" s="266">
        <f>I18+I21+I51+I65</f>
        <v>145.5802</v>
      </c>
      <c r="J67" s="266">
        <f>J18+J21+J51+J65</f>
        <v>161.945</v>
      </c>
      <c r="K67" s="266">
        <f>K18+K21+K51+K65</f>
        <v>1011.512</v>
      </c>
      <c r="L67" s="271"/>
      <c r="M67" s="252">
        <f>M18+M21+M51+M65+M66</f>
        <v>84.9209</v>
      </c>
    </row>
    <row r="68" spans="4:12" ht="35.25">
      <c r="D68" s="41"/>
      <c r="E68" s="23"/>
      <c r="F68" s="23"/>
      <c r="G68" s="125"/>
      <c r="H68" s="125"/>
      <c r="I68" s="125"/>
      <c r="J68" s="125"/>
      <c r="K68" s="125"/>
      <c r="L68" s="23"/>
    </row>
  </sheetData>
  <sheetProtection/>
  <mergeCells count="49">
    <mergeCell ref="B62:B63"/>
    <mergeCell ref="C62:C63"/>
    <mergeCell ref="A64:F64"/>
    <mergeCell ref="C6:C9"/>
    <mergeCell ref="A21:F21"/>
    <mergeCell ref="A4:K4"/>
    <mergeCell ref="A5:K5"/>
    <mergeCell ref="A18:F18"/>
    <mergeCell ref="A6:A9"/>
    <mergeCell ref="B6:B9"/>
    <mergeCell ref="A15:A16"/>
    <mergeCell ref="C15:C16"/>
    <mergeCell ref="A17:F17"/>
    <mergeCell ref="C38:C44"/>
    <mergeCell ref="A10:F10"/>
    <mergeCell ref="A65:F65"/>
    <mergeCell ref="B46:B48"/>
    <mergeCell ref="A49:F49"/>
    <mergeCell ref="A62:A63"/>
    <mergeCell ref="A19:M19"/>
    <mergeCell ref="A67:F67"/>
    <mergeCell ref="A51:F51"/>
    <mergeCell ref="A59:F59"/>
    <mergeCell ref="A53:A58"/>
    <mergeCell ref="A52:M52"/>
    <mergeCell ref="B28:B29"/>
    <mergeCell ref="C53:C57"/>
    <mergeCell ref="B53:B58"/>
    <mergeCell ref="C28:C29"/>
    <mergeCell ref="A46:A48"/>
    <mergeCell ref="A28:A29"/>
    <mergeCell ref="B38:B44"/>
    <mergeCell ref="A27:F27"/>
    <mergeCell ref="A45:F45"/>
    <mergeCell ref="C46:C48"/>
    <mergeCell ref="A37:F37"/>
    <mergeCell ref="A31:A36"/>
    <mergeCell ref="B31:B36"/>
    <mergeCell ref="C31:C36"/>
    <mergeCell ref="A14:F14"/>
    <mergeCell ref="A11:A13"/>
    <mergeCell ref="B11:B13"/>
    <mergeCell ref="C11:C13"/>
    <mergeCell ref="A38:A44"/>
    <mergeCell ref="B15:B16"/>
    <mergeCell ref="B23:B26"/>
    <mergeCell ref="A23:A26"/>
    <mergeCell ref="A30:F30"/>
    <mergeCell ref="A22:K22"/>
  </mergeCells>
  <printOptions/>
  <pageMargins left="0.37" right="0.17" top="0.41" bottom="0.29" header="0.3" footer="0.3"/>
  <pageSetup horizontalDpi="600" verticalDpi="600" orientation="portrait" paperSize="9" scale="2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38" zoomScaleNormal="89" zoomScaleSheetLayoutView="38" zoomScalePageLayoutView="0" workbookViewId="0" topLeftCell="A34">
      <selection activeCell="E22" sqref="E22"/>
    </sheetView>
  </sheetViews>
  <sheetFormatPr defaultColWidth="9.140625" defaultRowHeight="15"/>
  <cols>
    <col min="1" max="1" width="65.7109375" style="56" customWidth="1"/>
    <col min="2" max="2" width="27.7109375" style="56" customWidth="1"/>
    <col min="3" max="3" width="32.7109375" style="56" customWidth="1"/>
    <col min="4" max="4" width="69.57421875" style="28" customWidth="1"/>
    <col min="5" max="5" width="27.421875" style="24" customWidth="1"/>
    <col min="6" max="6" width="27.8515625" style="24" customWidth="1"/>
    <col min="7" max="9" width="22.7109375" style="24" customWidth="1"/>
    <col min="10" max="10" width="28.00390625" style="24" customWidth="1"/>
    <col min="11" max="11" width="39.140625" style="24" customWidth="1"/>
    <col min="12" max="12" width="31.421875" style="24" customWidth="1"/>
    <col min="13" max="13" width="22.57421875" style="28" customWidth="1"/>
  </cols>
  <sheetData>
    <row r="1" spans="1:13" ht="3" customHeight="1">
      <c r="A1" s="70"/>
      <c r="B1" s="70"/>
      <c r="C1" s="70"/>
      <c r="D1" s="128"/>
      <c r="E1" s="138"/>
      <c r="F1" s="138"/>
      <c r="G1" s="138"/>
      <c r="H1" s="138"/>
      <c r="I1" s="138"/>
      <c r="J1" s="138"/>
      <c r="K1" s="138"/>
      <c r="L1" s="138"/>
      <c r="M1" s="128"/>
    </row>
    <row r="2" spans="1:13" ht="35.25" hidden="1">
      <c r="A2" s="70"/>
      <c r="B2" s="70"/>
      <c r="C2" s="70"/>
      <c r="D2" s="128"/>
      <c r="E2" s="138"/>
      <c r="F2" s="138"/>
      <c r="G2" s="138"/>
      <c r="H2" s="138"/>
      <c r="I2" s="138"/>
      <c r="J2" s="138"/>
      <c r="K2" s="138"/>
      <c r="L2" s="138"/>
      <c r="M2" s="128"/>
    </row>
    <row r="3" spans="1:13" ht="35.25">
      <c r="A3" s="70"/>
      <c r="B3" s="127"/>
      <c r="C3" s="127"/>
      <c r="D3" s="127" t="s">
        <v>71</v>
      </c>
      <c r="E3" s="61"/>
      <c r="F3" s="61"/>
      <c r="G3" s="61"/>
      <c r="H3" s="61"/>
      <c r="I3" s="61"/>
      <c r="J3" s="61"/>
      <c r="K3" s="68" t="s">
        <v>293</v>
      </c>
      <c r="L3" s="68"/>
      <c r="M3" s="128"/>
    </row>
    <row r="4" spans="1:13" ht="35.25">
      <c r="A4" s="70"/>
      <c r="B4" s="127" t="s">
        <v>62</v>
      </c>
      <c r="C4" s="127"/>
      <c r="D4" s="61" t="s">
        <v>81</v>
      </c>
      <c r="E4" s="61"/>
      <c r="F4" s="61"/>
      <c r="G4" s="61"/>
      <c r="H4" s="61"/>
      <c r="I4" s="61"/>
      <c r="J4" s="61"/>
      <c r="K4" s="61"/>
      <c r="L4" s="61"/>
      <c r="M4" s="128"/>
    </row>
    <row r="5" spans="1:13" s="1" customFormat="1" ht="118.5" customHeight="1">
      <c r="A5" s="46" t="s">
        <v>220</v>
      </c>
      <c r="B5" s="46" t="s">
        <v>0</v>
      </c>
      <c r="C5" s="36" t="s">
        <v>129</v>
      </c>
      <c r="D5" s="46" t="s">
        <v>1</v>
      </c>
      <c r="E5" s="46" t="s">
        <v>2</v>
      </c>
      <c r="F5" s="46" t="s">
        <v>3</v>
      </c>
      <c r="G5" s="46" t="s">
        <v>4</v>
      </c>
      <c r="H5" s="46" t="s">
        <v>5</v>
      </c>
      <c r="I5" s="46" t="s">
        <v>6</v>
      </c>
      <c r="J5" s="46" t="s">
        <v>128</v>
      </c>
      <c r="K5" s="36" t="s">
        <v>7</v>
      </c>
      <c r="L5" s="36" t="s">
        <v>122</v>
      </c>
      <c r="M5" s="363" t="s">
        <v>223</v>
      </c>
    </row>
    <row r="6" spans="1:12" ht="43.5" customHeight="1">
      <c r="A6" s="489" t="s">
        <v>8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27"/>
    </row>
    <row r="7" spans="1:13" ht="43.5" customHeight="1">
      <c r="A7" s="526"/>
      <c r="B7" s="527"/>
      <c r="C7" s="527"/>
      <c r="D7" s="527"/>
      <c r="E7" s="527"/>
      <c r="F7" s="527"/>
      <c r="G7" s="527"/>
      <c r="H7" s="527"/>
      <c r="I7" s="527"/>
      <c r="J7" s="527"/>
      <c r="K7" s="528"/>
      <c r="L7" s="33"/>
      <c r="M7" s="33"/>
    </row>
    <row r="8" spans="1:13" ht="45.75" customHeight="1">
      <c r="A8" s="476" t="s">
        <v>198</v>
      </c>
      <c r="B8" s="482">
        <v>150</v>
      </c>
      <c r="C8" s="482">
        <v>182</v>
      </c>
      <c r="D8" s="41" t="s">
        <v>28</v>
      </c>
      <c r="E8" s="58">
        <v>30</v>
      </c>
      <c r="F8" s="23">
        <v>30</v>
      </c>
      <c r="G8" s="125">
        <f>E8*бжу!C5/100</f>
        <v>2.1</v>
      </c>
      <c r="H8" s="125">
        <f>E8*бжу!D5/100</f>
        <v>0.297</v>
      </c>
      <c r="I8" s="125">
        <f>E8*бжу!E5/100</f>
        <v>21.324</v>
      </c>
      <c r="J8" s="125">
        <f>E8*бжу!G5/100</f>
        <v>0</v>
      </c>
      <c r="K8" s="125">
        <f>E8*бжу!F5/100</f>
        <v>98.1</v>
      </c>
      <c r="L8" s="22">
        <v>60</v>
      </c>
      <c r="M8" s="140">
        <f>L8*E8/1000</f>
        <v>1.8</v>
      </c>
    </row>
    <row r="9" spans="1:13" ht="45.75" customHeight="1">
      <c r="A9" s="477"/>
      <c r="B9" s="482"/>
      <c r="C9" s="482"/>
      <c r="D9" s="41" t="s">
        <v>18</v>
      </c>
      <c r="E9" s="23">
        <v>100</v>
      </c>
      <c r="F9" s="23">
        <v>100</v>
      </c>
      <c r="G9" s="125">
        <f>E9*бжу!C17/100</f>
        <v>2.8</v>
      </c>
      <c r="H9" s="125">
        <f>E9*бжу!D17/100</f>
        <v>3.2</v>
      </c>
      <c r="I9" s="125">
        <f>E9*бжу!E17/100</f>
        <v>9.4</v>
      </c>
      <c r="J9" s="125">
        <f>E9*бжу!G17/100</f>
        <v>1.3</v>
      </c>
      <c r="K9" s="125">
        <f>E9*бжу!F17/100</f>
        <v>58</v>
      </c>
      <c r="L9" s="23">
        <v>46</v>
      </c>
      <c r="M9" s="140">
        <f>L9*E9/1000</f>
        <v>4.6</v>
      </c>
    </row>
    <row r="10" spans="1:13" ht="45.75" customHeight="1">
      <c r="A10" s="477"/>
      <c r="B10" s="482"/>
      <c r="C10" s="482"/>
      <c r="D10" s="41" t="s">
        <v>296</v>
      </c>
      <c r="E10" s="23">
        <v>3</v>
      </c>
      <c r="F10" s="23">
        <v>3</v>
      </c>
      <c r="G10" s="125">
        <f>E10*бжу!C19/100</f>
        <v>0</v>
      </c>
      <c r="H10" s="125">
        <f>E10*бжу!D19/100</f>
        <v>0</v>
      </c>
      <c r="I10" s="125">
        <f>E10*бжу!E19/100</f>
        <v>2.9939999999999998</v>
      </c>
      <c r="J10" s="125">
        <f>E10*бжу!G19/100</f>
        <v>0</v>
      </c>
      <c r="K10" s="125">
        <f>E10*бжу!F19/100</f>
        <v>11.37</v>
      </c>
      <c r="L10" s="23">
        <v>60</v>
      </c>
      <c r="M10" s="140">
        <f>L10*E10/1000</f>
        <v>0.18</v>
      </c>
    </row>
    <row r="11" spans="1:13" ht="45.75" customHeight="1">
      <c r="A11" s="478"/>
      <c r="B11" s="482"/>
      <c r="C11" s="482"/>
      <c r="D11" s="41" t="s">
        <v>10</v>
      </c>
      <c r="E11" s="23">
        <v>5</v>
      </c>
      <c r="F11" s="23">
        <v>5</v>
      </c>
      <c r="G11" s="125">
        <f>E11*бжу!C14/100</f>
        <v>0.125</v>
      </c>
      <c r="H11" s="125">
        <f>E11*бжу!D14/100</f>
        <v>3.075</v>
      </c>
      <c r="I11" s="125">
        <f>E11*бжу!E14/100</f>
        <v>0.34</v>
      </c>
      <c r="J11" s="125">
        <f>E11*бжу!G14/100</f>
        <v>0</v>
      </c>
      <c r="K11" s="125">
        <f>E11*бжу!F14/100</f>
        <v>28.3</v>
      </c>
      <c r="L11" s="22">
        <v>500</v>
      </c>
      <c r="M11" s="140">
        <f>L11*E11/1000</f>
        <v>2.5</v>
      </c>
    </row>
    <row r="12" spans="1:13" ht="45.75" customHeight="1">
      <c r="A12" s="479"/>
      <c r="B12" s="479"/>
      <c r="C12" s="479"/>
      <c r="D12" s="479"/>
      <c r="E12" s="479"/>
      <c r="F12" s="479"/>
      <c r="G12" s="381">
        <f>G8+G9+G10+G11</f>
        <v>5.025</v>
      </c>
      <c r="H12" s="381">
        <f>H8+H9+H10+H11</f>
        <v>6.572000000000001</v>
      </c>
      <c r="I12" s="381">
        <f>I8+I9+I10+I11</f>
        <v>34.05800000000001</v>
      </c>
      <c r="J12" s="381">
        <f>J8+J9+J10+J11</f>
        <v>1.3</v>
      </c>
      <c r="K12" s="381">
        <f>K8+K9+K10+K11</f>
        <v>195.77</v>
      </c>
      <c r="L12" s="27"/>
      <c r="M12" s="137">
        <f>SUM(M8:M11)</f>
        <v>9.079999999999998</v>
      </c>
    </row>
    <row r="13" spans="1:13" ht="39.75" customHeight="1">
      <c r="A13" s="480" t="s">
        <v>170</v>
      </c>
      <c r="B13" s="475" t="s">
        <v>290</v>
      </c>
      <c r="C13" s="475" t="s">
        <v>309</v>
      </c>
      <c r="D13" s="37" t="s">
        <v>11</v>
      </c>
      <c r="E13" s="22">
        <v>35</v>
      </c>
      <c r="F13" s="22">
        <v>35</v>
      </c>
      <c r="G13" s="125">
        <f>E13*бжу!C22/100</f>
        <v>3.045</v>
      </c>
      <c r="H13" s="125">
        <f>E13*бжу!D22/100</f>
        <v>0.525</v>
      </c>
      <c r="I13" s="125">
        <f>E13*бжу!E22/100</f>
        <v>14</v>
      </c>
      <c r="J13" s="125">
        <f>E13*бжу!G22/100</f>
        <v>0</v>
      </c>
      <c r="K13" s="125">
        <f>E13*бжу!F22/100</f>
        <v>73.15</v>
      </c>
      <c r="L13" s="22">
        <v>62</v>
      </c>
      <c r="M13" s="140">
        <f>L13*E13/1000</f>
        <v>2.17</v>
      </c>
    </row>
    <row r="14" spans="1:13" ht="39.75" customHeight="1">
      <c r="A14" s="481"/>
      <c r="B14" s="489"/>
      <c r="C14" s="475"/>
      <c r="D14" s="37" t="s">
        <v>113</v>
      </c>
      <c r="E14" s="58">
        <v>10</v>
      </c>
      <c r="F14" s="23">
        <v>10</v>
      </c>
      <c r="G14" s="125">
        <f>E14*бжу!C16/100</f>
        <v>2.37</v>
      </c>
      <c r="H14" s="125">
        <f>E14*бжу!D16/100</f>
        <v>2.928</v>
      </c>
      <c r="I14" s="125">
        <f>E14*бжу!E16/100</f>
        <v>0</v>
      </c>
      <c r="J14" s="125">
        <f>E14*бжу!G16/100</f>
        <v>0.23</v>
      </c>
      <c r="K14" s="125">
        <f>E14*бжу!F16/100</f>
        <v>36.2</v>
      </c>
      <c r="L14" s="22">
        <v>437</v>
      </c>
      <c r="M14" s="140">
        <f>L14*E14/1000</f>
        <v>4.37</v>
      </c>
    </row>
    <row r="15" spans="1:13" ht="39.75" customHeight="1">
      <c r="A15" s="481"/>
      <c r="B15" s="489"/>
      <c r="C15" s="475"/>
      <c r="D15" s="37" t="s">
        <v>10</v>
      </c>
      <c r="E15" s="22">
        <v>8</v>
      </c>
      <c r="F15" s="22">
        <v>8</v>
      </c>
      <c r="G15" s="125">
        <f>E15*бжу!C14/100</f>
        <v>0.2</v>
      </c>
      <c r="H15" s="125">
        <f>E15*бжу!D14/100</f>
        <v>4.92</v>
      </c>
      <c r="I15" s="125">
        <f>E15*бжу!E14/100</f>
        <v>0.544</v>
      </c>
      <c r="J15" s="125">
        <f>E15*бжу!G14/100</f>
        <v>0</v>
      </c>
      <c r="K15" s="125">
        <f>E15*бжу!F14/100</f>
        <v>45.28</v>
      </c>
      <c r="L15" s="23">
        <v>500</v>
      </c>
      <c r="M15" s="140">
        <f>L15*E15/1000</f>
        <v>4</v>
      </c>
    </row>
    <row r="16" spans="1:13" ht="39.75" customHeight="1">
      <c r="A16" s="479"/>
      <c r="B16" s="479"/>
      <c r="C16" s="479"/>
      <c r="D16" s="479"/>
      <c r="E16" s="479"/>
      <c r="F16" s="479"/>
      <c r="G16" s="381">
        <f>G13+G14+G15</f>
        <v>5.615</v>
      </c>
      <c r="H16" s="381">
        <f>H13+H14+H15</f>
        <v>8.373</v>
      </c>
      <c r="I16" s="381">
        <f>I13+I14+I15</f>
        <v>14.544</v>
      </c>
      <c r="J16" s="381">
        <f>J13+J14+J15</f>
        <v>0.23</v>
      </c>
      <c r="K16" s="381">
        <f>K13+K14+K15</f>
        <v>154.63</v>
      </c>
      <c r="L16" s="27"/>
      <c r="M16" s="137">
        <f>SUM(M13:M15)</f>
        <v>10.54</v>
      </c>
    </row>
    <row r="17" spans="1:13" ht="43.5" customHeight="1">
      <c r="A17" s="480" t="s">
        <v>181</v>
      </c>
      <c r="B17" s="482">
        <v>200</v>
      </c>
      <c r="C17" s="470">
        <v>411</v>
      </c>
      <c r="D17" s="37" t="s">
        <v>296</v>
      </c>
      <c r="E17" s="23">
        <v>6</v>
      </c>
      <c r="F17" s="23">
        <v>6</v>
      </c>
      <c r="G17" s="125">
        <f>E17*бжу!C19/100</f>
        <v>0</v>
      </c>
      <c r="H17" s="125">
        <f>E17*бжу!D19/100</f>
        <v>0</v>
      </c>
      <c r="I17" s="125">
        <f>E17*бжу!E19/100</f>
        <v>5.9879999999999995</v>
      </c>
      <c r="J17" s="125">
        <f>E17*бжу!G19/100</f>
        <v>0</v>
      </c>
      <c r="K17" s="125">
        <f>E17*бжу!F19/100</f>
        <v>22.74</v>
      </c>
      <c r="L17" s="23">
        <v>60</v>
      </c>
      <c r="M17" s="140">
        <f>L17*E17/1000</f>
        <v>0.36</v>
      </c>
    </row>
    <row r="18" spans="1:13" ht="43.5" customHeight="1">
      <c r="A18" s="503"/>
      <c r="B18" s="503"/>
      <c r="C18" s="471"/>
      <c r="D18" s="37" t="s">
        <v>295</v>
      </c>
      <c r="E18" s="22">
        <v>1</v>
      </c>
      <c r="F18" s="22">
        <v>1</v>
      </c>
      <c r="G18" s="125">
        <f>E18*бжу!C27/100</f>
        <v>0.2</v>
      </c>
      <c r="H18" s="125">
        <f>E18*бжу!D27/100</f>
        <v>0.051</v>
      </c>
      <c r="I18" s="125">
        <f>E18*бжу!E27/100</f>
        <v>0.15</v>
      </c>
      <c r="J18" s="125">
        <f>E18*бжу!G71/100</f>
        <v>0</v>
      </c>
      <c r="K18" s="125">
        <f>E18*бжу!F27/100</f>
        <v>0</v>
      </c>
      <c r="L18" s="22">
        <v>555</v>
      </c>
      <c r="M18" s="140">
        <f>L18*E18/1000</f>
        <v>0.555</v>
      </c>
    </row>
    <row r="19" spans="1:13" ht="43.5" customHeight="1">
      <c r="A19" s="479"/>
      <c r="B19" s="479"/>
      <c r="C19" s="479"/>
      <c r="D19" s="479"/>
      <c r="E19" s="479"/>
      <c r="F19" s="479"/>
      <c r="G19" s="381">
        <f>G17+G18</f>
        <v>0.2</v>
      </c>
      <c r="H19" s="381">
        <f>H17+H18</f>
        <v>0.051</v>
      </c>
      <c r="I19" s="381">
        <f>I17+I18</f>
        <v>6.138</v>
      </c>
      <c r="J19" s="381">
        <f>J17+J18</f>
        <v>0</v>
      </c>
      <c r="K19" s="381">
        <f>K17+K18</f>
        <v>22.74</v>
      </c>
      <c r="L19" s="27"/>
      <c r="M19" s="137">
        <f>SUM(M17:M18)</f>
        <v>0.915</v>
      </c>
    </row>
    <row r="20" spans="1:13" ht="43.5" customHeight="1">
      <c r="A20" s="496" t="s">
        <v>24</v>
      </c>
      <c r="B20" s="496"/>
      <c r="C20" s="496"/>
      <c r="D20" s="496"/>
      <c r="E20" s="496"/>
      <c r="F20" s="496"/>
      <c r="G20" s="382">
        <f>G12+G16+G19</f>
        <v>10.84</v>
      </c>
      <c r="H20" s="382">
        <f>H12+H16+H19</f>
        <v>14.996</v>
      </c>
      <c r="I20" s="382">
        <f>I12+I16+I19</f>
        <v>54.74</v>
      </c>
      <c r="J20" s="382">
        <f>J12+J16+J19</f>
        <v>1.53</v>
      </c>
      <c r="K20" s="382">
        <f>K12+K16+K19</f>
        <v>373.14</v>
      </c>
      <c r="L20" s="270"/>
      <c r="M20" s="262">
        <f>M12+M16+M19</f>
        <v>20.534999999999997</v>
      </c>
    </row>
    <row r="21" spans="1:13" ht="43.5" customHeight="1">
      <c r="A21" s="467" t="s">
        <v>276</v>
      </c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9"/>
    </row>
    <row r="22" spans="1:13" s="8" customFormat="1" ht="39.75" customHeight="1">
      <c r="A22" s="56" t="s">
        <v>9</v>
      </c>
      <c r="B22" s="269">
        <v>95</v>
      </c>
      <c r="C22" s="269"/>
      <c r="D22" s="28" t="s">
        <v>9</v>
      </c>
      <c r="E22" s="24">
        <v>95</v>
      </c>
      <c r="F22" s="24">
        <v>83.6</v>
      </c>
      <c r="G22" s="125">
        <f>E22*бжу!C30/100</f>
        <v>0.38</v>
      </c>
      <c r="H22" s="125">
        <f>E22*бжу!D30/100</f>
        <v>0.3325</v>
      </c>
      <c r="I22" s="125">
        <f>E22*бжу!E30/100</f>
        <v>8.6925</v>
      </c>
      <c r="J22" s="125">
        <f>E22*бжу!G30/100</f>
        <v>137.93999999999997</v>
      </c>
      <c r="K22" s="125">
        <f>E22*бжу!F30/100</f>
        <v>37.62</v>
      </c>
      <c r="L22" s="57">
        <v>128</v>
      </c>
      <c r="M22" s="141">
        <f>L22*E22/1000</f>
        <v>12.16</v>
      </c>
    </row>
    <row r="23" spans="1:13" s="8" customFormat="1" ht="39.75" customHeight="1">
      <c r="A23" s="483" t="s">
        <v>160</v>
      </c>
      <c r="B23" s="484"/>
      <c r="C23" s="484"/>
      <c r="D23" s="484"/>
      <c r="E23" s="484"/>
      <c r="F23" s="485"/>
      <c r="G23" s="254">
        <f>G22</f>
        <v>0.38</v>
      </c>
      <c r="H23" s="254">
        <f>H22</f>
        <v>0.3325</v>
      </c>
      <c r="I23" s="254">
        <f>I22</f>
        <v>8.6925</v>
      </c>
      <c r="J23" s="254">
        <f>J22</f>
        <v>137.93999999999997</v>
      </c>
      <c r="K23" s="254">
        <f>K22</f>
        <v>37.62</v>
      </c>
      <c r="L23" s="279"/>
      <c r="M23" s="263">
        <f>SUM(M22:M22)</f>
        <v>12.16</v>
      </c>
    </row>
    <row r="24" spans="1:13" s="8" customFormat="1" ht="41.25" customHeight="1">
      <c r="A24" s="467" t="s">
        <v>14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9"/>
    </row>
    <row r="25" spans="1:13" s="8" customFormat="1" ht="41.25" customHeight="1">
      <c r="A25" s="476" t="s">
        <v>209</v>
      </c>
      <c r="B25" s="514">
        <v>60</v>
      </c>
      <c r="C25" s="514">
        <v>34</v>
      </c>
      <c r="D25" s="49" t="s">
        <v>149</v>
      </c>
      <c r="E25" s="23">
        <v>78</v>
      </c>
      <c r="F25" s="23">
        <v>62.4</v>
      </c>
      <c r="G25" s="125">
        <f>E25*бжу!C41/100</f>
        <v>1.17</v>
      </c>
      <c r="H25" s="125">
        <f>E25*бжу!D41/100</f>
        <v>0.062400000000000004</v>
      </c>
      <c r="I25" s="125">
        <f>E25*бжу!E41/100</f>
        <v>6.24</v>
      </c>
      <c r="J25" s="125">
        <f>E25*бжу!G41/100</f>
        <v>6.24</v>
      </c>
      <c r="K25" s="125">
        <f>E25*бжу!F41/100</f>
        <v>26.208000000000002</v>
      </c>
      <c r="L25" s="23">
        <v>40</v>
      </c>
      <c r="M25" s="134">
        <f>E25*L25/1000</f>
        <v>3.12</v>
      </c>
    </row>
    <row r="26" spans="1:13" s="8" customFormat="1" ht="41.25" customHeight="1">
      <c r="A26" s="477"/>
      <c r="B26" s="516"/>
      <c r="C26" s="516"/>
      <c r="D26" s="49" t="s">
        <v>297</v>
      </c>
      <c r="E26" s="23">
        <v>3</v>
      </c>
      <c r="F26" s="23">
        <v>3</v>
      </c>
      <c r="G26" s="125">
        <f>E26*бжу!C15/100</f>
        <v>0</v>
      </c>
      <c r="H26" s="125">
        <f>E26*бжу!D15/100</f>
        <v>2.9970000000000003</v>
      </c>
      <c r="I26" s="125">
        <f>E26*бжу!E15/100</f>
        <v>0</v>
      </c>
      <c r="J26" s="125">
        <f>E26*бжу!G15/100</f>
        <v>0</v>
      </c>
      <c r="K26" s="125">
        <f>E26*бжу!F15/100</f>
        <v>26.97</v>
      </c>
      <c r="L26" s="23">
        <v>157</v>
      </c>
      <c r="M26" s="134">
        <f>E26*L26/1000</f>
        <v>0.471</v>
      </c>
    </row>
    <row r="27" spans="1:13" s="8" customFormat="1" ht="41.25" customHeight="1">
      <c r="A27" s="467"/>
      <c r="B27" s="468"/>
      <c r="C27" s="468"/>
      <c r="D27" s="468"/>
      <c r="E27" s="468"/>
      <c r="F27" s="469"/>
      <c r="G27" s="381">
        <f>G25+G26</f>
        <v>1.17</v>
      </c>
      <c r="H27" s="381">
        <f>H25+H26</f>
        <v>3.0594</v>
      </c>
      <c r="I27" s="381">
        <f>I25+I26</f>
        <v>6.24</v>
      </c>
      <c r="J27" s="381">
        <f>J25+J26</f>
        <v>6.24</v>
      </c>
      <c r="K27" s="381">
        <f>K25+K26</f>
        <v>53.178</v>
      </c>
      <c r="L27" s="27"/>
      <c r="M27" s="133">
        <f>SUM(M25:M26)</f>
        <v>3.591</v>
      </c>
    </row>
    <row r="28" spans="1:13" ht="39.75" customHeight="1">
      <c r="A28" s="476" t="s">
        <v>176</v>
      </c>
      <c r="B28" s="470">
        <v>200</v>
      </c>
      <c r="C28" s="470">
        <v>86</v>
      </c>
      <c r="D28" s="37" t="s">
        <v>246</v>
      </c>
      <c r="E28" s="22">
        <v>10</v>
      </c>
      <c r="F28" s="22">
        <v>10</v>
      </c>
      <c r="G28" s="125">
        <f>E28*бжу!C8/100</f>
        <v>1.15</v>
      </c>
      <c r="H28" s="125">
        <f>E28*бжу!D8/100</f>
        <v>0.327</v>
      </c>
      <c r="I28" s="125">
        <f>E28*бжу!E8/100</f>
        <v>6.651999999999999</v>
      </c>
      <c r="J28" s="125">
        <f>E28*бжу!G8/100</f>
        <v>0</v>
      </c>
      <c r="K28" s="125">
        <f>E28*бжу!F8/100</f>
        <v>34.5</v>
      </c>
      <c r="L28" s="22">
        <v>42</v>
      </c>
      <c r="M28" s="140">
        <f aca="true" t="shared" si="0" ref="M28:M33">L28*E28/1000</f>
        <v>0.42</v>
      </c>
    </row>
    <row r="29" spans="1:13" ht="39.75" customHeight="1">
      <c r="A29" s="477"/>
      <c r="B29" s="471"/>
      <c r="C29" s="471"/>
      <c r="D29" s="37" t="s">
        <v>249</v>
      </c>
      <c r="E29" s="47">
        <v>15</v>
      </c>
      <c r="F29" s="47">
        <v>15</v>
      </c>
      <c r="G29" s="125">
        <f>E29*бжу!C24/100</f>
        <v>2.67</v>
      </c>
      <c r="H29" s="125">
        <f>E29*бжу!D24/100</f>
        <v>1.5</v>
      </c>
      <c r="I29" s="125">
        <f>E29*бжу!E24/100</f>
        <v>0</v>
      </c>
      <c r="J29" s="125">
        <f>E29*бжу!G24/100</f>
        <v>0</v>
      </c>
      <c r="K29" s="125">
        <f>E29*бжу!F24/100</f>
        <v>24.3</v>
      </c>
      <c r="L29" s="22">
        <v>506</v>
      </c>
      <c r="M29" s="140">
        <f t="shared" si="0"/>
        <v>7.59</v>
      </c>
    </row>
    <row r="30" spans="1:13" ht="39.75" customHeight="1">
      <c r="A30" s="477"/>
      <c r="B30" s="471"/>
      <c r="C30" s="471"/>
      <c r="D30" s="37" t="s">
        <v>15</v>
      </c>
      <c r="E30" s="22">
        <v>60</v>
      </c>
      <c r="F30" s="22">
        <v>43.2</v>
      </c>
      <c r="G30" s="125">
        <f>E30*бжу!C36/100</f>
        <v>1.2</v>
      </c>
      <c r="H30" s="125">
        <f>E30*бжу!D36/100</f>
        <v>0.174</v>
      </c>
      <c r="I30" s="125">
        <f>E30*бжу!E36/100</f>
        <v>7.476</v>
      </c>
      <c r="J30" s="125">
        <f>E30*бжу!G36/100</f>
        <v>8.64</v>
      </c>
      <c r="K30" s="125">
        <f>E30*бжу!F36/100</f>
        <v>34.56</v>
      </c>
      <c r="L30" s="22">
        <v>55</v>
      </c>
      <c r="M30" s="140">
        <f t="shared" si="0"/>
        <v>3.3</v>
      </c>
    </row>
    <row r="31" spans="1:13" ht="39.75" customHeight="1">
      <c r="A31" s="477"/>
      <c r="B31" s="471"/>
      <c r="C31" s="471"/>
      <c r="D31" s="37" t="s">
        <v>257</v>
      </c>
      <c r="E31" s="22">
        <v>10</v>
      </c>
      <c r="F31" s="22">
        <v>8.4</v>
      </c>
      <c r="G31" s="125">
        <f>E31*бжу!C38/100</f>
        <v>0.14</v>
      </c>
      <c r="H31" s="125">
        <f>E31*бжу!D38/100</f>
        <v>0</v>
      </c>
      <c r="I31" s="125">
        <f>E31*бжу!E38/100</f>
        <v>0.8230000000000001</v>
      </c>
      <c r="J31" s="125">
        <f>E31*бжу!G38/100</f>
        <v>0.84</v>
      </c>
      <c r="K31" s="125">
        <f>E31*бжу!F38/100</f>
        <v>3.44</v>
      </c>
      <c r="L31" s="139">
        <v>42</v>
      </c>
      <c r="M31" s="140">
        <f t="shared" si="0"/>
        <v>0.42</v>
      </c>
    </row>
    <row r="32" spans="1:13" ht="39.75" customHeight="1">
      <c r="A32" s="477"/>
      <c r="B32" s="471"/>
      <c r="C32" s="471"/>
      <c r="D32" s="37" t="s">
        <v>17</v>
      </c>
      <c r="E32" s="22">
        <v>15</v>
      </c>
      <c r="F32" s="22">
        <v>12</v>
      </c>
      <c r="G32" s="125">
        <f>E32*бжу!C37/100</f>
        <v>0.195</v>
      </c>
      <c r="H32" s="125">
        <f>E32*бжу!D37/100</f>
        <v>0.012</v>
      </c>
      <c r="I32" s="125">
        <f>E32*бжу!E37/100</f>
        <v>1.008</v>
      </c>
      <c r="J32" s="125">
        <f>E32*бжу!G37/100</f>
        <v>0.6</v>
      </c>
      <c r="K32" s="125">
        <f>E32*бжу!F37/100</f>
        <v>4.08</v>
      </c>
      <c r="L32" s="22">
        <v>50</v>
      </c>
      <c r="M32" s="140">
        <f t="shared" si="0"/>
        <v>0.75</v>
      </c>
    </row>
    <row r="33" spans="1:13" ht="39.75" customHeight="1">
      <c r="A33" s="477"/>
      <c r="B33" s="471"/>
      <c r="C33" s="471"/>
      <c r="D33" s="37" t="s">
        <v>297</v>
      </c>
      <c r="E33" s="22">
        <v>2</v>
      </c>
      <c r="F33" s="22">
        <v>2</v>
      </c>
      <c r="G33" s="125">
        <f>E33*бжу!C15/100</f>
        <v>0</v>
      </c>
      <c r="H33" s="125">
        <f>E33*бжу!D15/100</f>
        <v>1.9980000000000002</v>
      </c>
      <c r="I33" s="125">
        <f>E33*бжу!E15/100</f>
        <v>0</v>
      </c>
      <c r="J33" s="125">
        <f>E33*бжу!G15/100</f>
        <v>0</v>
      </c>
      <c r="K33" s="125">
        <f>E33*бжу!F15/100</f>
        <v>17.98</v>
      </c>
      <c r="L33" s="22">
        <v>157</v>
      </c>
      <c r="M33" s="140">
        <f t="shared" si="0"/>
        <v>0.314</v>
      </c>
    </row>
    <row r="34" spans="1:13" ht="39.75" customHeight="1">
      <c r="A34" s="478"/>
      <c r="B34" s="472"/>
      <c r="C34" s="472"/>
      <c r="D34" s="41"/>
      <c r="E34" s="23"/>
      <c r="F34" s="23"/>
      <c r="G34" s="381">
        <f>G28+G29+G30+G31+G32+G33</f>
        <v>5.3549999999999995</v>
      </c>
      <c r="H34" s="381">
        <f>H28+H29+H30+H31+H32+H33</f>
        <v>4.011</v>
      </c>
      <c r="I34" s="381">
        <f>I28+I29+I30+I31+I32+I33</f>
        <v>15.959</v>
      </c>
      <c r="J34" s="381">
        <f>J28+J29+J30+J31+J32+J33</f>
        <v>10.08</v>
      </c>
      <c r="K34" s="381">
        <f>K28+K29+K30+K31+K32+K33</f>
        <v>118.86</v>
      </c>
      <c r="L34" s="46"/>
      <c r="M34" s="137">
        <f>SUM(M28:M33)</f>
        <v>12.793999999999999</v>
      </c>
    </row>
    <row r="35" spans="1:14" ht="48" customHeight="1">
      <c r="A35" s="480" t="s">
        <v>192</v>
      </c>
      <c r="B35" s="482">
        <v>180</v>
      </c>
      <c r="C35" s="470">
        <v>290</v>
      </c>
      <c r="D35" s="349" t="s">
        <v>249</v>
      </c>
      <c r="E35" s="350">
        <v>60</v>
      </c>
      <c r="F35" s="23">
        <v>60</v>
      </c>
      <c r="G35" s="125">
        <f>E35*бжу!C24/100</f>
        <v>10.68</v>
      </c>
      <c r="H35" s="125">
        <f>E35*бжу!D24/100</f>
        <v>6</v>
      </c>
      <c r="I35" s="125">
        <f>E35*бжу!E24/100</f>
        <v>0</v>
      </c>
      <c r="J35" s="125">
        <f>E35*бжу!G24/100</f>
        <v>0</v>
      </c>
      <c r="K35" s="125">
        <f>E35*бжу!F24/100</f>
        <v>97.2</v>
      </c>
      <c r="L35" s="23">
        <v>506</v>
      </c>
      <c r="M35" s="140">
        <f aca="true" t="shared" si="1" ref="M35:M41">L35*E35/1000</f>
        <v>30.36</v>
      </c>
      <c r="N35" s="7"/>
    </row>
    <row r="36" spans="1:14" ht="48" customHeight="1">
      <c r="A36" s="503"/>
      <c r="B36" s="503"/>
      <c r="C36" s="471"/>
      <c r="D36" s="37" t="s">
        <v>257</v>
      </c>
      <c r="E36" s="201">
        <v>18</v>
      </c>
      <c r="F36" s="22">
        <v>15.12</v>
      </c>
      <c r="G36" s="125">
        <f>E36*бжу!C38/100</f>
        <v>0.252</v>
      </c>
      <c r="H36" s="125">
        <f>E36*бжу!D38/100</f>
        <v>0</v>
      </c>
      <c r="I36" s="125">
        <f>E36*бжу!E38/100</f>
        <v>1.4814</v>
      </c>
      <c r="J36" s="125">
        <f>E36*бжу!G38/100</f>
        <v>1.5120000000000002</v>
      </c>
      <c r="K36" s="125">
        <f>E36*бжу!F38/100</f>
        <v>6.191999999999999</v>
      </c>
      <c r="L36" s="22">
        <v>42</v>
      </c>
      <c r="M36" s="140">
        <f t="shared" si="1"/>
        <v>0.756</v>
      </c>
      <c r="N36" s="7"/>
    </row>
    <row r="37" spans="1:14" ht="48" customHeight="1">
      <c r="A37" s="503"/>
      <c r="B37" s="503"/>
      <c r="C37" s="471"/>
      <c r="D37" s="37" t="s">
        <v>33</v>
      </c>
      <c r="E37" s="22">
        <v>54</v>
      </c>
      <c r="F37" s="22">
        <v>43.2</v>
      </c>
      <c r="G37" s="125">
        <f>E37*бжу!C37/100</f>
        <v>0.7020000000000001</v>
      </c>
      <c r="H37" s="125">
        <f>E37*бжу!D37/100</f>
        <v>0.0432</v>
      </c>
      <c r="I37" s="125">
        <f>E37*бжу!E37/100</f>
        <v>3.6288</v>
      </c>
      <c r="J37" s="125">
        <f>E37*бжу!G37/100</f>
        <v>2.16</v>
      </c>
      <c r="K37" s="125">
        <f>E37*бжу!F37/100</f>
        <v>14.687999999999999</v>
      </c>
      <c r="L37" s="22">
        <v>50</v>
      </c>
      <c r="M37" s="140">
        <f t="shared" si="1"/>
        <v>2.7</v>
      </c>
      <c r="N37" s="7"/>
    </row>
    <row r="38" spans="1:14" ht="48" customHeight="1">
      <c r="A38" s="503"/>
      <c r="B38" s="503"/>
      <c r="C38" s="471"/>
      <c r="D38" s="37" t="s">
        <v>311</v>
      </c>
      <c r="E38" s="22">
        <v>72</v>
      </c>
      <c r="F38" s="22">
        <v>57.6</v>
      </c>
      <c r="G38" s="125">
        <f>E38*бжу!C40/100</f>
        <v>1.296</v>
      </c>
      <c r="H38" s="125">
        <f>E38*бжу!D40/100</f>
        <v>0.0576</v>
      </c>
      <c r="I38" s="125">
        <f>E38*бжу!E40/100</f>
        <v>3.2832</v>
      </c>
      <c r="J38" s="125">
        <f>E38*бжу!G40/100</f>
        <v>25.92</v>
      </c>
      <c r="K38" s="125">
        <f>E38*бжу!F40/100</f>
        <v>15.552</v>
      </c>
      <c r="L38" s="22">
        <v>55</v>
      </c>
      <c r="M38" s="140">
        <f t="shared" si="1"/>
        <v>3.96</v>
      </c>
      <c r="N38" s="7"/>
    </row>
    <row r="39" spans="1:14" ht="48" customHeight="1">
      <c r="A39" s="503"/>
      <c r="B39" s="503"/>
      <c r="C39" s="471"/>
      <c r="D39" s="37" t="s">
        <v>41</v>
      </c>
      <c r="E39" s="22">
        <v>66</v>
      </c>
      <c r="F39" s="22">
        <v>47.52</v>
      </c>
      <c r="G39" s="125">
        <f>E39*бжу!C36/100</f>
        <v>1.32</v>
      </c>
      <c r="H39" s="125">
        <f>E39*бжу!D36/100</f>
        <v>0.19139999999999996</v>
      </c>
      <c r="I39" s="125">
        <f>E39*бжу!E36/100</f>
        <v>8.2236</v>
      </c>
      <c r="J39" s="125">
        <f>E39*бжу!G36/100</f>
        <v>9.504</v>
      </c>
      <c r="K39" s="125">
        <f>E39*бжу!F36/100</f>
        <v>38.016</v>
      </c>
      <c r="L39" s="22">
        <v>55</v>
      </c>
      <c r="M39" s="140">
        <f t="shared" si="1"/>
        <v>3.63</v>
      </c>
      <c r="N39" s="7"/>
    </row>
    <row r="40" spans="1:14" ht="48" customHeight="1">
      <c r="A40" s="503"/>
      <c r="B40" s="503"/>
      <c r="C40" s="471"/>
      <c r="D40" s="37" t="s">
        <v>10</v>
      </c>
      <c r="E40" s="22">
        <v>6</v>
      </c>
      <c r="F40" s="22">
        <v>6</v>
      </c>
      <c r="G40" s="125">
        <f>E40*бжу!C14/100</f>
        <v>0.15</v>
      </c>
      <c r="H40" s="125">
        <f>E40*бжу!D14/100</f>
        <v>3.69</v>
      </c>
      <c r="I40" s="125">
        <f>E40*бжу!E14/100</f>
        <v>0.408</v>
      </c>
      <c r="J40" s="125">
        <f>E40*бжу!G14/100</f>
        <v>0</v>
      </c>
      <c r="K40" s="125">
        <f>E40*бжу!F14/100</f>
        <v>33.96</v>
      </c>
      <c r="L40" s="23">
        <v>500</v>
      </c>
      <c r="M40" s="140">
        <f t="shared" si="1"/>
        <v>3</v>
      </c>
      <c r="N40" s="7"/>
    </row>
    <row r="41" spans="1:14" ht="48" customHeight="1">
      <c r="A41" s="503"/>
      <c r="B41" s="503"/>
      <c r="C41" s="472"/>
      <c r="D41" s="37" t="s">
        <v>297</v>
      </c>
      <c r="E41" s="23">
        <v>4</v>
      </c>
      <c r="F41" s="23">
        <v>4</v>
      </c>
      <c r="G41" s="125">
        <f>E41*бжу!C15/100</f>
        <v>0</v>
      </c>
      <c r="H41" s="125">
        <f>E41*бжу!D15/100</f>
        <v>3.9960000000000004</v>
      </c>
      <c r="I41" s="125">
        <f>E41*бжу!E15/100</f>
        <v>0</v>
      </c>
      <c r="J41" s="125">
        <f>E41*бжу!G15/100</f>
        <v>0</v>
      </c>
      <c r="K41" s="125">
        <f>E41*бжу!F15/100</f>
        <v>35.96</v>
      </c>
      <c r="L41" s="22">
        <v>157</v>
      </c>
      <c r="M41" s="140">
        <f t="shared" si="1"/>
        <v>0.628</v>
      </c>
      <c r="N41" s="7"/>
    </row>
    <row r="42" spans="1:14" ht="48" customHeight="1">
      <c r="A42" s="479"/>
      <c r="B42" s="479"/>
      <c r="C42" s="479"/>
      <c r="D42" s="479"/>
      <c r="E42" s="479"/>
      <c r="F42" s="479"/>
      <c r="G42" s="381">
        <f>G35+G36+G37+G38+G39+G40+G41</f>
        <v>14.4</v>
      </c>
      <c r="H42" s="381">
        <f>H35+H36+H37+H38+H39+H40+H41</f>
        <v>13.9782</v>
      </c>
      <c r="I42" s="381">
        <f>I35+I36+I37+I38+I39+I40+I41</f>
        <v>17.025</v>
      </c>
      <c r="J42" s="381">
        <f>J35+J36+J37+J38+J39+J40+J41</f>
        <v>39.096000000000004</v>
      </c>
      <c r="K42" s="381">
        <f>K35+K36+K37+K38+K39+K40+K41</f>
        <v>241.568</v>
      </c>
      <c r="L42" s="27"/>
      <c r="M42" s="137">
        <f>SUM(M35:M41)</f>
        <v>45.034000000000006</v>
      </c>
      <c r="N42" s="7"/>
    </row>
    <row r="43" spans="1:13" ht="43.5" customHeight="1">
      <c r="A43" s="488" t="s">
        <v>213</v>
      </c>
      <c r="B43" s="473">
        <v>200</v>
      </c>
      <c r="C43" s="473">
        <v>393</v>
      </c>
      <c r="D43" s="28" t="s">
        <v>126</v>
      </c>
      <c r="E43" s="24">
        <v>5</v>
      </c>
      <c r="F43" s="24">
        <v>5</v>
      </c>
      <c r="G43" s="125">
        <f>E43*бжу!C35/100</f>
        <v>0</v>
      </c>
      <c r="H43" s="125">
        <f>E43*бжу!D35/100</f>
        <v>0.22</v>
      </c>
      <c r="I43" s="125">
        <f>E43*бжу!E35/100</f>
        <v>0.31</v>
      </c>
      <c r="J43" s="125">
        <f>E43*бжу!G35/100</f>
        <v>0.4</v>
      </c>
      <c r="K43" s="125">
        <f>E43*бжу!F35/100</f>
        <v>13.95</v>
      </c>
      <c r="L43" s="23">
        <v>390</v>
      </c>
      <c r="M43" s="135">
        <f>L43*E43/1000</f>
        <v>1.95</v>
      </c>
    </row>
    <row r="44" spans="1:13" ht="43.5" customHeight="1">
      <c r="A44" s="488"/>
      <c r="B44" s="473"/>
      <c r="C44" s="473"/>
      <c r="D44" s="28" t="s">
        <v>114</v>
      </c>
      <c r="E44" s="24">
        <v>5</v>
      </c>
      <c r="F44" s="24">
        <v>5</v>
      </c>
      <c r="G44" s="125">
        <f>E44*бжу!C30/100</f>
        <v>0.02</v>
      </c>
      <c r="H44" s="125">
        <f>E44*бжу!D30/100</f>
        <v>0.0175</v>
      </c>
      <c r="I44" s="125">
        <f>E44*бжу!E30/100</f>
        <v>0.4575</v>
      </c>
      <c r="J44" s="125">
        <f>E44*бжу!G30/100</f>
        <v>7.26</v>
      </c>
      <c r="K44" s="125">
        <f>E44*бжу!F30/100</f>
        <v>1.98</v>
      </c>
      <c r="L44" s="23">
        <v>128</v>
      </c>
      <c r="M44" s="135">
        <f>L44*E44/1000</f>
        <v>0.64</v>
      </c>
    </row>
    <row r="45" spans="1:13" ht="43.5" customHeight="1">
      <c r="A45" s="488"/>
      <c r="B45" s="473"/>
      <c r="C45" s="473"/>
      <c r="D45" s="37" t="s">
        <v>296</v>
      </c>
      <c r="E45" s="22">
        <v>5</v>
      </c>
      <c r="F45" s="22">
        <v>5</v>
      </c>
      <c r="G45" s="125">
        <f>E45*бжу!C19/100</f>
        <v>0</v>
      </c>
      <c r="H45" s="125">
        <f>E45*бжу!D19/100</f>
        <v>0</v>
      </c>
      <c r="I45" s="125">
        <f>E45*бжу!E19/100</f>
        <v>4.99</v>
      </c>
      <c r="J45" s="125">
        <f>E45*бжу!G19/100</f>
        <v>0</v>
      </c>
      <c r="K45" s="125">
        <f>E45*бжу!F19/100</f>
        <v>18.95</v>
      </c>
      <c r="L45" s="23">
        <v>60</v>
      </c>
      <c r="M45" s="135">
        <f>L45*E45/1000</f>
        <v>0.3</v>
      </c>
    </row>
    <row r="46" spans="1:13" ht="43.5" customHeight="1">
      <c r="A46" s="479"/>
      <c r="B46" s="479"/>
      <c r="C46" s="479"/>
      <c r="D46" s="479"/>
      <c r="E46" s="479"/>
      <c r="F46" s="479"/>
      <c r="G46" s="381">
        <f>G43+G44+G45</f>
        <v>0.02</v>
      </c>
      <c r="H46" s="381">
        <f>H43+H44+H45</f>
        <v>0.2375</v>
      </c>
      <c r="I46" s="381">
        <f>I43+I44+I45</f>
        <v>5.7575</v>
      </c>
      <c r="J46" s="381">
        <f>J43+J44+J45</f>
        <v>7.66</v>
      </c>
      <c r="K46" s="381">
        <f>K43+K44+K45</f>
        <v>34.879999999999995</v>
      </c>
      <c r="L46" s="27"/>
      <c r="M46" s="133">
        <f>SUM(M43:M45)</f>
        <v>2.8899999999999997</v>
      </c>
    </row>
    <row r="47" spans="1:13" ht="43.5" customHeight="1">
      <c r="A47" s="56" t="s">
        <v>34</v>
      </c>
      <c r="B47" s="46">
        <v>35</v>
      </c>
      <c r="C47" s="46"/>
      <c r="D47" s="41" t="s">
        <v>19</v>
      </c>
      <c r="E47" s="23">
        <v>35</v>
      </c>
      <c r="F47" s="23">
        <v>35</v>
      </c>
      <c r="G47" s="381">
        <f>E47*бжу!C23/100</f>
        <v>2.31</v>
      </c>
      <c r="H47" s="381">
        <f>E47*бжу!D23/100</f>
        <v>0.42</v>
      </c>
      <c r="I47" s="381">
        <f>E47*бжу!E23/100</f>
        <v>12.355</v>
      </c>
      <c r="J47" s="381">
        <f>E47*бжу!G23/100</f>
        <v>0</v>
      </c>
      <c r="K47" s="381">
        <f>E47*бжу!F23/100</f>
        <v>63.35</v>
      </c>
      <c r="L47" s="23">
        <v>62</v>
      </c>
      <c r="M47" s="141">
        <f>L47*E47/1000</f>
        <v>2.17</v>
      </c>
    </row>
    <row r="48" spans="1:13" ht="43.5" customHeight="1">
      <c r="A48" s="496" t="s">
        <v>23</v>
      </c>
      <c r="B48" s="496"/>
      <c r="C48" s="496"/>
      <c r="D48" s="496"/>
      <c r="E48" s="496"/>
      <c r="F48" s="496"/>
      <c r="G48" s="382">
        <f>G27+G34+G42+G46+G47</f>
        <v>23.255</v>
      </c>
      <c r="H48" s="382">
        <f>H27+H34+H42+H46+H47</f>
        <v>21.706100000000003</v>
      </c>
      <c r="I48" s="382">
        <f>I27+I34+I42+I46+I47</f>
        <v>57.3365</v>
      </c>
      <c r="J48" s="382">
        <f>J27+J34+J42+J46+J47</f>
        <v>63.07600000000001</v>
      </c>
      <c r="K48" s="382">
        <f>K27+K34+K42+K46+K47</f>
        <v>511.836</v>
      </c>
      <c r="L48" s="270"/>
      <c r="M48" s="262">
        <f>M27+M34+M42+M46+M47</f>
        <v>66.479</v>
      </c>
    </row>
    <row r="49" spans="1:13" ht="43.5" customHeight="1">
      <c r="A49" s="467" t="s">
        <v>20</v>
      </c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9"/>
    </row>
    <row r="50" spans="1:13" ht="43.5" customHeight="1">
      <c r="A50" s="495" t="s">
        <v>143</v>
      </c>
      <c r="B50" s="482">
        <v>150</v>
      </c>
      <c r="C50" s="482">
        <v>182</v>
      </c>
      <c r="D50" s="41" t="s">
        <v>245</v>
      </c>
      <c r="E50" s="23">
        <v>45</v>
      </c>
      <c r="F50" s="23">
        <v>45</v>
      </c>
      <c r="G50" s="125">
        <f>E50*бжу!C44/100</f>
        <v>9.225</v>
      </c>
      <c r="H50" s="125">
        <f>E50*бжу!D44/100</f>
        <v>0.8955</v>
      </c>
      <c r="I50" s="125">
        <f>E50*бжу!E44/100</f>
        <v>24.313499999999998</v>
      </c>
      <c r="J50" s="125">
        <f>E50*бжу!G44/100</f>
        <v>0</v>
      </c>
      <c r="K50" s="125">
        <f>E50*бжу!F44/100</f>
        <v>133.65</v>
      </c>
      <c r="L50" s="23">
        <v>50</v>
      </c>
      <c r="M50" s="140">
        <f>E50*L50/1000</f>
        <v>2.25</v>
      </c>
    </row>
    <row r="51" spans="1:13" ht="43.5" customHeight="1">
      <c r="A51" s="495"/>
      <c r="B51" s="482"/>
      <c r="C51" s="482"/>
      <c r="D51" s="41" t="s">
        <v>10</v>
      </c>
      <c r="E51" s="23">
        <v>4</v>
      </c>
      <c r="F51" s="23">
        <v>4</v>
      </c>
      <c r="G51" s="125">
        <f>E51*бжу!C14/100</f>
        <v>0.1</v>
      </c>
      <c r="H51" s="125">
        <f>E51*бжу!D14/100</f>
        <v>2.46</v>
      </c>
      <c r="I51" s="125">
        <f>E51*бжу!E14/100</f>
        <v>0.272</v>
      </c>
      <c r="J51" s="125">
        <f>E51*бжу!G14/100</f>
        <v>0</v>
      </c>
      <c r="K51" s="125">
        <f>E51*бжу!F14/100</f>
        <v>22.64</v>
      </c>
      <c r="L51" s="23">
        <v>500</v>
      </c>
      <c r="M51" s="140">
        <f>E51*L51/1000</f>
        <v>2</v>
      </c>
    </row>
    <row r="52" spans="1:13" ht="43.5" customHeight="1">
      <c r="A52" s="495"/>
      <c r="B52" s="482"/>
      <c r="C52" s="482"/>
      <c r="D52" s="41" t="s">
        <v>297</v>
      </c>
      <c r="E52" s="23">
        <v>4</v>
      </c>
      <c r="F52" s="23">
        <v>4</v>
      </c>
      <c r="G52" s="125">
        <f>E52*бжу!C15/100</f>
        <v>0</v>
      </c>
      <c r="H52" s="125">
        <f>E52*бжу!D15/100</f>
        <v>3.9960000000000004</v>
      </c>
      <c r="I52" s="125">
        <f>E52*бжу!E15/100</f>
        <v>0</v>
      </c>
      <c r="J52" s="125">
        <f>E52*бжу!G15/100</f>
        <v>0</v>
      </c>
      <c r="K52" s="125">
        <f>E52*бжу!F15/100</f>
        <v>35.96</v>
      </c>
      <c r="L52" s="23">
        <v>157</v>
      </c>
      <c r="M52" s="140">
        <f>E52*L52/1000</f>
        <v>0.628</v>
      </c>
    </row>
    <row r="53" spans="1:13" ht="43.5" customHeight="1">
      <c r="A53" s="495"/>
      <c r="B53" s="482"/>
      <c r="C53" s="482"/>
      <c r="D53" s="37" t="s">
        <v>257</v>
      </c>
      <c r="E53" s="22">
        <v>5</v>
      </c>
      <c r="F53" s="22">
        <v>4.2</v>
      </c>
      <c r="G53" s="125">
        <f>E53*бжу!C38/100</f>
        <v>0.07</v>
      </c>
      <c r="H53" s="125">
        <f>E53*бжу!D38/100</f>
        <v>0</v>
      </c>
      <c r="I53" s="125">
        <f>E53*бжу!E38/100</f>
        <v>0.41150000000000003</v>
      </c>
      <c r="J53" s="125">
        <f>E53*бжу!G38/100</f>
        <v>0.42</v>
      </c>
      <c r="K53" s="125">
        <f>E53*бжу!F38/100</f>
        <v>1.72</v>
      </c>
      <c r="L53" s="22">
        <v>42</v>
      </c>
      <c r="M53" s="140">
        <f>E53*L53/1000</f>
        <v>0.21</v>
      </c>
    </row>
    <row r="54" spans="1:13" ht="43.5" customHeight="1">
      <c r="A54" s="495"/>
      <c r="B54" s="482"/>
      <c r="C54" s="482"/>
      <c r="D54" s="41" t="s">
        <v>17</v>
      </c>
      <c r="E54" s="23">
        <v>10</v>
      </c>
      <c r="F54" s="23">
        <v>8</v>
      </c>
      <c r="G54" s="125">
        <f>E54*бжу!C37/100</f>
        <v>0.13</v>
      </c>
      <c r="H54" s="125">
        <f>E54*бжу!D37/100</f>
        <v>0.008</v>
      </c>
      <c r="I54" s="125">
        <f>E54*бжу!E37/100</f>
        <v>0.672</v>
      </c>
      <c r="J54" s="125">
        <f>E54*бжу!G37/100</f>
        <v>0.4</v>
      </c>
      <c r="K54" s="125">
        <f>E54*бжу!F37/100</f>
        <v>2.72</v>
      </c>
      <c r="L54" s="23">
        <v>50</v>
      </c>
      <c r="M54" s="140">
        <f>E54*L54/1000</f>
        <v>0.5</v>
      </c>
    </row>
    <row r="55" spans="1:13" ht="43.5" customHeight="1">
      <c r="A55" s="492"/>
      <c r="B55" s="493"/>
      <c r="C55" s="493"/>
      <c r="D55" s="493"/>
      <c r="E55" s="493"/>
      <c r="F55" s="494"/>
      <c r="G55" s="381">
        <f>G50+G51+G52+G53+G54</f>
        <v>9.525</v>
      </c>
      <c r="H55" s="381">
        <f>H50+H51+H52+H53+H54</f>
        <v>7.359500000000001</v>
      </c>
      <c r="I55" s="381">
        <f>I50+I51+I52+I53+I54</f>
        <v>25.668999999999997</v>
      </c>
      <c r="J55" s="381">
        <f>J50+J51+J52+J53+J54</f>
        <v>0.8200000000000001</v>
      </c>
      <c r="K55" s="381">
        <f>K50+K51+K52+K53+K54</f>
        <v>196.69000000000003</v>
      </c>
      <c r="L55" s="27"/>
      <c r="M55" s="137">
        <f>SUM(M50:M54)</f>
        <v>5.588</v>
      </c>
    </row>
    <row r="56" spans="1:13" ht="43.5" customHeight="1">
      <c r="A56" s="26" t="s">
        <v>137</v>
      </c>
      <c r="B56" s="27">
        <v>18</v>
      </c>
      <c r="C56" s="27"/>
      <c r="D56" s="49" t="s">
        <v>138</v>
      </c>
      <c r="E56" s="23">
        <v>18</v>
      </c>
      <c r="F56" s="23">
        <v>18</v>
      </c>
      <c r="G56" s="383">
        <v>0.88</v>
      </c>
      <c r="H56" s="383">
        <v>2.16</v>
      </c>
      <c r="I56" s="383">
        <v>8.04</v>
      </c>
      <c r="J56" s="383">
        <v>0</v>
      </c>
      <c r="K56" s="36">
        <v>55.2</v>
      </c>
      <c r="L56" s="24">
        <v>132</v>
      </c>
      <c r="M56" s="133">
        <f>L56*E56/1000</f>
        <v>2.376</v>
      </c>
    </row>
    <row r="57" spans="1:13" ht="54.75" customHeight="1">
      <c r="A57" s="120" t="s">
        <v>35</v>
      </c>
      <c r="B57" s="46">
        <v>30</v>
      </c>
      <c r="C57" s="46"/>
      <c r="D57" s="121" t="s">
        <v>11</v>
      </c>
      <c r="E57" s="23">
        <v>30</v>
      </c>
      <c r="F57" s="23">
        <v>30</v>
      </c>
      <c r="G57" s="381">
        <f>E57*бжу!C22/100</f>
        <v>2.61</v>
      </c>
      <c r="H57" s="381">
        <f>E57*бжу!D22/100</f>
        <v>0.45</v>
      </c>
      <c r="I57" s="381">
        <f>E57*бжу!E22/100</f>
        <v>12</v>
      </c>
      <c r="J57" s="381">
        <f>E57*бжу!G22/100</f>
        <v>0</v>
      </c>
      <c r="K57" s="381">
        <f>E57*бжу!F22/100</f>
        <v>62.7</v>
      </c>
      <c r="L57" s="24">
        <v>62</v>
      </c>
      <c r="M57" s="141">
        <f>L57*E57/1000</f>
        <v>1.86</v>
      </c>
    </row>
    <row r="58" spans="1:13" ht="43.5" customHeight="1">
      <c r="A58" s="480" t="s">
        <v>181</v>
      </c>
      <c r="B58" s="482">
        <v>200</v>
      </c>
      <c r="C58" s="470">
        <v>411</v>
      </c>
      <c r="D58" s="37" t="s">
        <v>296</v>
      </c>
      <c r="E58" s="23">
        <v>6</v>
      </c>
      <c r="F58" s="23">
        <v>6</v>
      </c>
      <c r="G58" s="125">
        <f>E58*бжу!C19/100</f>
        <v>0</v>
      </c>
      <c r="H58" s="125">
        <f>E58*бжу!D19/100</f>
        <v>0</v>
      </c>
      <c r="I58" s="125">
        <f>E58*бжу!E19/100</f>
        <v>5.9879999999999995</v>
      </c>
      <c r="J58" s="125">
        <f>E58*бжу!G19/100</f>
        <v>0</v>
      </c>
      <c r="K58" s="125">
        <f>E58*бжу!F19/100</f>
        <v>22.74</v>
      </c>
      <c r="L58" s="23">
        <v>60</v>
      </c>
      <c r="M58" s="140">
        <f>L58*E58/1000</f>
        <v>0.36</v>
      </c>
    </row>
    <row r="59" spans="1:13" ht="43.5" customHeight="1">
      <c r="A59" s="503"/>
      <c r="B59" s="503"/>
      <c r="C59" s="471"/>
      <c r="D59" s="37" t="s">
        <v>295</v>
      </c>
      <c r="E59" s="22">
        <v>1</v>
      </c>
      <c r="F59" s="22">
        <v>1</v>
      </c>
      <c r="G59" s="125">
        <f>E59*бжу!C27/100</f>
        <v>0.2</v>
      </c>
      <c r="H59" s="125">
        <f>E59*бжу!D27/100</f>
        <v>0.051</v>
      </c>
      <c r="I59" s="125">
        <f>E59*бжу!E27/100</f>
        <v>0.15</v>
      </c>
      <c r="J59" s="125">
        <f>E59*бжу!G27/100</f>
        <v>0.1</v>
      </c>
      <c r="K59" s="125">
        <f>E59*бжу!F27/100</f>
        <v>0</v>
      </c>
      <c r="L59" s="22">
        <v>555</v>
      </c>
      <c r="M59" s="140">
        <f>L59*E59/1000</f>
        <v>0.555</v>
      </c>
    </row>
    <row r="60" spans="1:13" ht="43.5" customHeight="1">
      <c r="A60" s="479"/>
      <c r="B60" s="479"/>
      <c r="C60" s="479"/>
      <c r="D60" s="479"/>
      <c r="E60" s="479"/>
      <c r="F60" s="479"/>
      <c r="G60" s="381">
        <f>G58+G59</f>
        <v>0.2</v>
      </c>
      <c r="H60" s="381">
        <f>H58+H59</f>
        <v>0.051</v>
      </c>
      <c r="I60" s="381">
        <f>I58+I59</f>
        <v>6.138</v>
      </c>
      <c r="J60" s="381">
        <f>J58+J59</f>
        <v>0.1</v>
      </c>
      <c r="K60" s="381">
        <f>K58+K59</f>
        <v>22.74</v>
      </c>
      <c r="L60" s="27"/>
      <c r="M60" s="137">
        <f>SUM(M58:M59)</f>
        <v>0.915</v>
      </c>
    </row>
    <row r="61" spans="1:13" ht="43.5" customHeight="1">
      <c r="A61" s="496" t="s">
        <v>25</v>
      </c>
      <c r="B61" s="496"/>
      <c r="C61" s="496"/>
      <c r="D61" s="496"/>
      <c r="E61" s="496"/>
      <c r="F61" s="496"/>
      <c r="G61" s="382">
        <f>G55+G56+G57+G60</f>
        <v>13.215</v>
      </c>
      <c r="H61" s="382">
        <f>H55+H56+H57+H60</f>
        <v>10.0205</v>
      </c>
      <c r="I61" s="382">
        <f>I55+I56+I57+I60</f>
        <v>51.846999999999994</v>
      </c>
      <c r="J61" s="382">
        <f>J55+J56+J57+J60</f>
        <v>0.92</v>
      </c>
      <c r="K61" s="382">
        <f>K55+K56+K57+K60</f>
        <v>337.33000000000004</v>
      </c>
      <c r="L61" s="270"/>
      <c r="M61" s="262">
        <f>M55+M56+M57+M60</f>
        <v>10.739</v>
      </c>
    </row>
    <row r="62" spans="1:13" ht="39.75" customHeight="1">
      <c r="A62" s="385" t="s">
        <v>219</v>
      </c>
      <c r="B62" s="359">
        <v>5</v>
      </c>
      <c r="C62" s="359"/>
      <c r="D62" s="365" t="s">
        <v>218</v>
      </c>
      <c r="E62" s="282">
        <v>5</v>
      </c>
      <c r="F62" s="282">
        <v>5</v>
      </c>
      <c r="G62" s="382"/>
      <c r="H62" s="382"/>
      <c r="I62" s="382"/>
      <c r="J62" s="382"/>
      <c r="K62" s="382"/>
      <c r="L62" s="282">
        <v>10.3</v>
      </c>
      <c r="M62" s="250">
        <f>E62*L62/1000</f>
        <v>0.0515</v>
      </c>
    </row>
    <row r="63" spans="1:13" ht="43.5" customHeight="1">
      <c r="A63" s="499" t="s">
        <v>26</v>
      </c>
      <c r="B63" s="499"/>
      <c r="C63" s="499"/>
      <c r="D63" s="499"/>
      <c r="E63" s="499"/>
      <c r="F63" s="499"/>
      <c r="G63" s="266">
        <f>G20+G23+G48+G61</f>
        <v>47.69</v>
      </c>
      <c r="H63" s="266">
        <f>H20+H23+H48+H61</f>
        <v>47.0551</v>
      </c>
      <c r="I63" s="266">
        <f>I20+I23+I48+I61</f>
        <v>172.61599999999999</v>
      </c>
      <c r="J63" s="266">
        <f>J20+J23+J48+J61</f>
        <v>203.46599999999998</v>
      </c>
      <c r="K63" s="266">
        <f>K20+K23+K48+K61</f>
        <v>1259.926</v>
      </c>
      <c r="L63" s="271"/>
      <c r="M63" s="261">
        <f>M20+M23+M48+M61+M62</f>
        <v>109.9645</v>
      </c>
    </row>
    <row r="64" ht="43.5" customHeight="1"/>
    <row r="65" ht="43.5" customHeight="1"/>
  </sheetData>
  <sheetProtection/>
  <mergeCells count="45">
    <mergeCell ref="C17:C18"/>
    <mergeCell ref="B17:B18"/>
    <mergeCell ref="C28:C34"/>
    <mergeCell ref="B28:B34"/>
    <mergeCell ref="A23:F23"/>
    <mergeCell ref="A63:F63"/>
    <mergeCell ref="A50:A54"/>
    <mergeCell ref="C50:C54"/>
    <mergeCell ref="A55:F55"/>
    <mergeCell ref="B50:B54"/>
    <mergeCell ref="A27:F27"/>
    <mergeCell ref="A61:F61"/>
    <mergeCell ref="B58:B59"/>
    <mergeCell ref="C58:C59"/>
    <mergeCell ref="A60:F60"/>
    <mergeCell ref="A58:A59"/>
    <mergeCell ref="A28:A34"/>
    <mergeCell ref="A49:M49"/>
    <mergeCell ref="A43:A45"/>
    <mergeCell ref="C35:C41"/>
    <mergeCell ref="A6:K6"/>
    <mergeCell ref="A8:A11"/>
    <mergeCell ref="B8:B11"/>
    <mergeCell ref="C8:C11"/>
    <mergeCell ref="A12:F12"/>
    <mergeCell ref="A13:A15"/>
    <mergeCell ref="B13:B15"/>
    <mergeCell ref="C13:C15"/>
    <mergeCell ref="A16:F16"/>
    <mergeCell ref="A7:K7"/>
    <mergeCell ref="A21:M21"/>
    <mergeCell ref="A25:A26"/>
    <mergeCell ref="B25:B26"/>
    <mergeCell ref="C25:C26"/>
    <mergeCell ref="A19:F19"/>
    <mergeCell ref="A20:F20"/>
    <mergeCell ref="A17:A18"/>
    <mergeCell ref="A24:M24"/>
    <mergeCell ref="A35:A41"/>
    <mergeCell ref="C43:C45"/>
    <mergeCell ref="A48:F48"/>
    <mergeCell ref="A46:F46"/>
    <mergeCell ref="B35:B41"/>
    <mergeCell ref="A42:F42"/>
    <mergeCell ref="B43:B45"/>
  </mergeCells>
  <printOptions/>
  <pageMargins left="0.7" right="0.17" top="0.37" bottom="0.42" header="0.3" footer="0.3"/>
  <pageSetup horizontalDpi="600" verticalDpi="600" orientation="portrait" paperSize="9" scale="2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36" zoomScaleNormal="84" zoomScaleSheetLayoutView="36" zoomScalePageLayoutView="0" workbookViewId="0" topLeftCell="A19">
      <selection activeCell="G39" sqref="G39"/>
    </sheetView>
  </sheetViews>
  <sheetFormatPr defaultColWidth="9.140625" defaultRowHeight="15"/>
  <cols>
    <col min="1" max="1" width="61.8515625" style="26" customWidth="1"/>
    <col min="2" max="2" width="25.57421875" style="56" customWidth="1"/>
    <col min="3" max="3" width="30.28125" style="56" customWidth="1"/>
    <col min="4" max="4" width="68.140625" style="28" customWidth="1"/>
    <col min="5" max="5" width="26.7109375" style="28" customWidth="1"/>
    <col min="6" max="6" width="25.57421875" style="28" customWidth="1"/>
    <col min="7" max="10" width="22.7109375" style="384" customWidth="1"/>
    <col min="11" max="11" width="38.28125" style="384" customWidth="1"/>
    <col min="12" max="12" width="32.8515625" style="28" customWidth="1"/>
    <col min="13" max="13" width="27.28125" style="28" customWidth="1"/>
  </cols>
  <sheetData>
    <row r="1" spans="1:13" ht="35.25">
      <c r="A1" s="70"/>
      <c r="B1" s="127"/>
      <c r="C1" s="127"/>
      <c r="D1" s="127" t="s">
        <v>70</v>
      </c>
      <c r="E1" s="61"/>
      <c r="F1" s="61"/>
      <c r="G1" s="378"/>
      <c r="H1" s="378"/>
      <c r="I1" s="378"/>
      <c r="J1" s="378"/>
      <c r="K1" s="311" t="s">
        <v>293</v>
      </c>
      <c r="L1" s="68"/>
      <c r="M1" s="128"/>
    </row>
    <row r="2" spans="1:13" ht="35.25">
      <c r="A2" s="70"/>
      <c r="B2" s="127"/>
      <c r="C2" s="127"/>
      <c r="D2" s="162" t="s">
        <v>127</v>
      </c>
      <c r="E2" s="61"/>
      <c r="F2" s="61"/>
      <c r="G2" s="378"/>
      <c r="H2" s="378"/>
      <c r="I2" s="378"/>
      <c r="J2" s="378"/>
      <c r="K2" s="378"/>
      <c r="L2" s="61"/>
      <c r="M2" s="128"/>
    </row>
    <row r="3" spans="1:13" ht="88.5" customHeight="1">
      <c r="A3" s="46" t="s">
        <v>220</v>
      </c>
      <c r="B3" s="46" t="s">
        <v>0</v>
      </c>
      <c r="C3" s="36" t="s">
        <v>129</v>
      </c>
      <c r="D3" s="46" t="s">
        <v>1</v>
      </c>
      <c r="E3" s="46" t="s">
        <v>2</v>
      </c>
      <c r="F3" s="46" t="s">
        <v>3</v>
      </c>
      <c r="G3" s="379" t="s">
        <v>4</v>
      </c>
      <c r="H3" s="379" t="s">
        <v>5</v>
      </c>
      <c r="I3" s="379" t="s">
        <v>6</v>
      </c>
      <c r="J3" s="379" t="s">
        <v>128</v>
      </c>
      <c r="K3" s="383" t="s">
        <v>7</v>
      </c>
      <c r="L3" s="36" t="s">
        <v>122</v>
      </c>
      <c r="M3" s="363" t="s">
        <v>221</v>
      </c>
    </row>
    <row r="4" spans="1:12" ht="45.75" customHeight="1">
      <c r="A4" s="489" t="s">
        <v>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7"/>
    </row>
    <row r="5" spans="1:13" ht="42" customHeight="1">
      <c r="A5" s="480" t="s">
        <v>194</v>
      </c>
      <c r="B5" s="482">
        <v>130</v>
      </c>
      <c r="C5" s="470">
        <v>182</v>
      </c>
      <c r="D5" s="41" t="s">
        <v>246</v>
      </c>
      <c r="E5" s="58">
        <v>26</v>
      </c>
      <c r="F5" s="23">
        <v>26</v>
      </c>
      <c r="G5" s="125">
        <f>E5*бжу!C8/100</f>
        <v>2.99</v>
      </c>
      <c r="H5" s="125">
        <f>E5*бжу!D8/100</f>
        <v>0.8502</v>
      </c>
      <c r="I5" s="125">
        <f>E5*бжу!E8/100</f>
        <v>17.2952</v>
      </c>
      <c r="J5" s="125">
        <f>E5*бжу!G8/100</f>
        <v>0</v>
      </c>
      <c r="K5" s="125">
        <f>E5*бжу!F8/100</f>
        <v>89.7</v>
      </c>
      <c r="L5" s="23">
        <v>42</v>
      </c>
      <c r="M5" s="135">
        <f>L5*E5/1000</f>
        <v>1.092</v>
      </c>
    </row>
    <row r="6" spans="1:13" ht="42" customHeight="1">
      <c r="A6" s="481"/>
      <c r="B6" s="481"/>
      <c r="C6" s="471"/>
      <c r="D6" s="41" t="s">
        <v>10</v>
      </c>
      <c r="E6" s="22">
        <v>3</v>
      </c>
      <c r="F6" s="22">
        <v>3</v>
      </c>
      <c r="G6" s="125">
        <f>E6*бжу!C14/100</f>
        <v>0.075</v>
      </c>
      <c r="H6" s="125">
        <f>E6*бжу!D14/100</f>
        <v>1.845</v>
      </c>
      <c r="I6" s="125">
        <f>E6*бжу!E14/100</f>
        <v>0.204</v>
      </c>
      <c r="J6" s="125">
        <f>E6*бжу!G14/100</f>
        <v>0</v>
      </c>
      <c r="K6" s="125">
        <f>E6*бжу!F14/100</f>
        <v>16.98</v>
      </c>
      <c r="L6" s="22">
        <v>500</v>
      </c>
      <c r="M6" s="135">
        <f>L6*E6/1000</f>
        <v>1.5</v>
      </c>
    </row>
    <row r="7" spans="1:13" ht="42" customHeight="1">
      <c r="A7" s="481"/>
      <c r="B7" s="481"/>
      <c r="C7" s="471"/>
      <c r="D7" s="41" t="s">
        <v>18</v>
      </c>
      <c r="E7" s="23">
        <v>90</v>
      </c>
      <c r="F7" s="23">
        <v>90</v>
      </c>
      <c r="G7" s="125">
        <f>E7*бжу!C17/100</f>
        <v>2.5199999999999996</v>
      </c>
      <c r="H7" s="125">
        <f>E7*бжу!D17/100</f>
        <v>2.88</v>
      </c>
      <c r="I7" s="125">
        <f>E7*бжу!E17/100</f>
        <v>8.46</v>
      </c>
      <c r="J7" s="125">
        <f>E7*бжу!G17/100</f>
        <v>1.17</v>
      </c>
      <c r="K7" s="125">
        <f>E7*бжу!F17/100</f>
        <v>52.2</v>
      </c>
      <c r="L7" s="23">
        <v>46</v>
      </c>
      <c r="M7" s="135">
        <f>L7*E7/1000</f>
        <v>4.14</v>
      </c>
    </row>
    <row r="8" spans="1:13" ht="42" customHeight="1">
      <c r="A8" s="481"/>
      <c r="B8" s="481"/>
      <c r="C8" s="472"/>
      <c r="D8" s="41" t="s">
        <v>296</v>
      </c>
      <c r="E8" s="23">
        <v>2</v>
      </c>
      <c r="F8" s="23">
        <v>2</v>
      </c>
      <c r="G8" s="125">
        <f>E8*бжу!C19/100</f>
        <v>0</v>
      </c>
      <c r="H8" s="125">
        <f>E8*бжу!D19/100</f>
        <v>0</v>
      </c>
      <c r="I8" s="125">
        <f>E8*бжу!E19/100</f>
        <v>1.996</v>
      </c>
      <c r="J8" s="125">
        <f>E8*бжу!G19/100</f>
        <v>0</v>
      </c>
      <c r="K8" s="125">
        <f>E8*бжу!F19/100</f>
        <v>7.58</v>
      </c>
      <c r="L8" s="23">
        <v>60</v>
      </c>
      <c r="M8" s="135">
        <f>L8*E8/1000</f>
        <v>0.12</v>
      </c>
    </row>
    <row r="9" spans="1:13" ht="42" customHeight="1">
      <c r="A9" s="479"/>
      <c r="B9" s="479"/>
      <c r="C9" s="479"/>
      <c r="D9" s="479"/>
      <c r="E9" s="479"/>
      <c r="F9" s="479"/>
      <c r="G9" s="381">
        <f>G5+G6+G7+G8</f>
        <v>5.585</v>
      </c>
      <c r="H9" s="381">
        <f>H5+H6+H7+H8</f>
        <v>5.5752</v>
      </c>
      <c r="I9" s="381">
        <f>I5+I6+I7+I8</f>
        <v>27.9552</v>
      </c>
      <c r="J9" s="381">
        <f>J5+J6+J7+J8</f>
        <v>1.17</v>
      </c>
      <c r="K9" s="381">
        <f>K5+K6+K7+K8</f>
        <v>166.46</v>
      </c>
      <c r="L9" s="27"/>
      <c r="M9" s="133">
        <f>SUM(M5:M8)</f>
        <v>6.851999999999999</v>
      </c>
    </row>
    <row r="10" spans="1:13" ht="45.75" customHeight="1">
      <c r="A10" s="557" t="s">
        <v>169</v>
      </c>
      <c r="B10" s="475" t="s">
        <v>215</v>
      </c>
      <c r="C10" s="475" t="s">
        <v>294</v>
      </c>
      <c r="D10" s="37" t="s">
        <v>11</v>
      </c>
      <c r="E10" s="22">
        <v>30</v>
      </c>
      <c r="F10" s="22">
        <v>30</v>
      </c>
      <c r="G10" s="125">
        <f>E10*бжу!C22/100</f>
        <v>2.61</v>
      </c>
      <c r="H10" s="125">
        <f>E10*бжу!D22/100</f>
        <v>0.45</v>
      </c>
      <c r="I10" s="125">
        <f>E10*бжу!E22/100</f>
        <v>12</v>
      </c>
      <c r="J10" s="125">
        <f>E10*бжу!G22/100</f>
        <v>0</v>
      </c>
      <c r="K10" s="125">
        <f>E10*бжу!F22/100</f>
        <v>62.7</v>
      </c>
      <c r="L10" s="22">
        <v>62</v>
      </c>
      <c r="M10" s="135">
        <f>E10*L10/1000</f>
        <v>1.86</v>
      </c>
    </row>
    <row r="11" spans="1:13" ht="45.75" customHeight="1">
      <c r="A11" s="557"/>
      <c r="B11" s="489"/>
      <c r="C11" s="475"/>
      <c r="D11" s="37" t="s">
        <v>10</v>
      </c>
      <c r="E11" s="23">
        <v>5</v>
      </c>
      <c r="F11" s="23">
        <v>5</v>
      </c>
      <c r="G11" s="125">
        <f>E11*бжу!C14/100</f>
        <v>0.125</v>
      </c>
      <c r="H11" s="125">
        <f>E11*бжу!D14/100</f>
        <v>3.075</v>
      </c>
      <c r="I11" s="125">
        <f>E11*бжу!E14/100</f>
        <v>0.34</v>
      </c>
      <c r="J11" s="125">
        <f>E11*бжу!G14/100</f>
        <v>0</v>
      </c>
      <c r="K11" s="125">
        <f>E11*бжу!F14/100</f>
        <v>28.3</v>
      </c>
      <c r="L11" s="23">
        <v>500</v>
      </c>
      <c r="M11" s="135">
        <f>E11*L11/1000</f>
        <v>2.5</v>
      </c>
    </row>
    <row r="12" spans="1:13" ht="45.75" customHeight="1">
      <c r="A12" s="479"/>
      <c r="B12" s="479"/>
      <c r="C12" s="479"/>
      <c r="D12" s="479"/>
      <c r="E12" s="479"/>
      <c r="F12" s="479"/>
      <c r="G12" s="381">
        <f>G10+G11</f>
        <v>2.735</v>
      </c>
      <c r="H12" s="381">
        <f>H10+H11</f>
        <v>3.5250000000000004</v>
      </c>
      <c r="I12" s="381">
        <f>I10+I11</f>
        <v>12.34</v>
      </c>
      <c r="J12" s="381">
        <f>J10+J11</f>
        <v>0</v>
      </c>
      <c r="K12" s="381">
        <f>K10+K11</f>
        <v>91</v>
      </c>
      <c r="L12" s="27"/>
      <c r="M12" s="133">
        <f>SUM(M10:M11)</f>
        <v>4.36</v>
      </c>
    </row>
    <row r="13" spans="1:13" ht="45.75" customHeight="1">
      <c r="A13" s="480" t="s">
        <v>171</v>
      </c>
      <c r="B13" s="482">
        <v>200</v>
      </c>
      <c r="C13" s="470">
        <v>414</v>
      </c>
      <c r="D13" s="37" t="s">
        <v>124</v>
      </c>
      <c r="E13" s="23">
        <v>1</v>
      </c>
      <c r="F13" s="23">
        <v>1</v>
      </c>
      <c r="G13" s="125">
        <f>E13*бжу!C28/100</f>
        <v>0</v>
      </c>
      <c r="H13" s="125">
        <f>E13*бжу!D28/100</f>
        <v>0</v>
      </c>
      <c r="I13" s="125">
        <f>E13*бжу!E28/100</f>
        <v>0.64</v>
      </c>
      <c r="J13" s="125">
        <f>E13*бжу!G28/100</f>
        <v>0</v>
      </c>
      <c r="K13" s="125">
        <f>E13*бжу!F28/100</f>
        <v>2.94</v>
      </c>
      <c r="L13" s="23">
        <v>1100</v>
      </c>
      <c r="M13" s="135">
        <f>E13*L13/1000</f>
        <v>1.1</v>
      </c>
    </row>
    <row r="14" spans="1:13" ht="45.75" customHeight="1">
      <c r="A14" s="481"/>
      <c r="B14" s="481"/>
      <c r="C14" s="471"/>
      <c r="D14" s="37" t="s">
        <v>296</v>
      </c>
      <c r="E14" s="22">
        <v>6</v>
      </c>
      <c r="F14" s="22">
        <v>6</v>
      </c>
      <c r="G14" s="125">
        <f>E14*бжу!C19/100</f>
        <v>0</v>
      </c>
      <c r="H14" s="125">
        <f>E14*бжу!D19/100</f>
        <v>0</v>
      </c>
      <c r="I14" s="125">
        <f>E14*бжу!E19/100</f>
        <v>5.9879999999999995</v>
      </c>
      <c r="J14" s="125">
        <f>E14*бжу!G19/100</f>
        <v>0</v>
      </c>
      <c r="K14" s="125">
        <f>E14*бжу!F19/100</f>
        <v>22.74</v>
      </c>
      <c r="L14" s="22">
        <v>60</v>
      </c>
      <c r="M14" s="135">
        <f>E14*L14/1000</f>
        <v>0.36</v>
      </c>
    </row>
    <row r="15" spans="1:13" ht="45.75" customHeight="1">
      <c r="A15" s="481"/>
      <c r="B15" s="481"/>
      <c r="C15" s="472"/>
      <c r="D15" s="37" t="s">
        <v>32</v>
      </c>
      <c r="E15" s="23">
        <v>100</v>
      </c>
      <c r="F15" s="23">
        <v>100</v>
      </c>
      <c r="G15" s="125">
        <f>E15*бжу!C17/100</f>
        <v>2.8</v>
      </c>
      <c r="H15" s="125">
        <f>E15*бжу!D17/100</f>
        <v>3.2</v>
      </c>
      <c r="I15" s="125">
        <f>E15*бжу!E17/100</f>
        <v>9.4</v>
      </c>
      <c r="J15" s="125">
        <f>E15*бжу!G17/100</f>
        <v>1.3</v>
      </c>
      <c r="K15" s="125">
        <f>E15*бжу!F17/100</f>
        <v>58</v>
      </c>
      <c r="L15" s="23">
        <v>46</v>
      </c>
      <c r="M15" s="135">
        <f>E15*L15/1000</f>
        <v>4.6</v>
      </c>
    </row>
    <row r="16" spans="1:13" ht="45.75" customHeight="1">
      <c r="A16" s="479"/>
      <c r="B16" s="479"/>
      <c r="C16" s="479"/>
      <c r="D16" s="479"/>
      <c r="E16" s="479"/>
      <c r="F16" s="479"/>
      <c r="G16" s="381">
        <f>G13+G14+G15</f>
        <v>2.8</v>
      </c>
      <c r="H16" s="381">
        <f>H13+H14+H15</f>
        <v>3.2</v>
      </c>
      <c r="I16" s="381">
        <f>I13+I14+I15</f>
        <v>16.028</v>
      </c>
      <c r="J16" s="381">
        <f>J13+J14+J15</f>
        <v>1.3</v>
      </c>
      <c r="K16" s="381">
        <f>K13+K14+K15</f>
        <v>83.68</v>
      </c>
      <c r="L16" s="27"/>
      <c r="M16" s="133">
        <f>SUM(M13:M15)</f>
        <v>6.06</v>
      </c>
    </row>
    <row r="17" spans="1:13" ht="45.75" customHeight="1">
      <c r="A17" s="496" t="s">
        <v>24</v>
      </c>
      <c r="B17" s="496"/>
      <c r="C17" s="496"/>
      <c r="D17" s="496"/>
      <c r="E17" s="496"/>
      <c r="F17" s="496"/>
      <c r="G17" s="382">
        <f>G9+G12+G16</f>
        <v>11.120000000000001</v>
      </c>
      <c r="H17" s="382">
        <f>H9+H12+H16</f>
        <v>12.3002</v>
      </c>
      <c r="I17" s="382">
        <f>I9+I12+I16</f>
        <v>56.3232</v>
      </c>
      <c r="J17" s="382">
        <f>J9+J12+J16</f>
        <v>2.4699999999999998</v>
      </c>
      <c r="K17" s="382">
        <f>K9+K12+K16</f>
        <v>341.14000000000004</v>
      </c>
      <c r="L17" s="270"/>
      <c r="M17" s="250">
        <f>M9+M12+M16</f>
        <v>17.272</v>
      </c>
    </row>
    <row r="18" spans="1:14" ht="58.5" customHeight="1">
      <c r="A18" s="558" t="s">
        <v>276</v>
      </c>
      <c r="B18" s="559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</row>
    <row r="19" spans="1:13" s="8" customFormat="1" ht="48" customHeight="1">
      <c r="A19" s="273" t="s">
        <v>9</v>
      </c>
      <c r="B19" s="274">
        <v>70</v>
      </c>
      <c r="C19" s="274"/>
      <c r="D19" s="281" t="s">
        <v>9</v>
      </c>
      <c r="E19" s="282">
        <v>70</v>
      </c>
      <c r="F19" s="282">
        <v>49</v>
      </c>
      <c r="G19" s="382">
        <f>E19*бжу!C31/100</f>
        <v>0.63</v>
      </c>
      <c r="H19" s="382">
        <f>E19*бжу!D31/100</f>
        <v>0.098</v>
      </c>
      <c r="I19" s="382">
        <f>E19*бжу!E31/100</f>
        <v>4.655</v>
      </c>
      <c r="J19" s="382">
        <f>E19*бжу!G31/100</f>
        <v>29.4</v>
      </c>
      <c r="K19" s="382">
        <f>E19*бжу!F31/100</f>
        <v>19.6</v>
      </c>
      <c r="L19" s="282">
        <v>134</v>
      </c>
      <c r="M19" s="256">
        <f>E19*L19/1000</f>
        <v>9.38</v>
      </c>
    </row>
    <row r="20" spans="1:13" s="8" customFormat="1" ht="54.75" customHeight="1">
      <c r="A20" s="467" t="s">
        <v>14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9"/>
    </row>
    <row r="21" spans="1:13" ht="45.75" customHeight="1">
      <c r="A21" s="480" t="s">
        <v>172</v>
      </c>
      <c r="B21" s="482">
        <v>150</v>
      </c>
      <c r="C21" s="514">
        <v>72</v>
      </c>
      <c r="D21" s="49" t="s">
        <v>252</v>
      </c>
      <c r="E21" s="23">
        <v>12</v>
      </c>
      <c r="F21" s="23">
        <v>12</v>
      </c>
      <c r="G21" s="125">
        <f>E21*бжу!C24/100</f>
        <v>2.136</v>
      </c>
      <c r="H21" s="125">
        <f>E21*бжу!D24/100</f>
        <v>1.2</v>
      </c>
      <c r="I21" s="125">
        <f>E21*бжу!E24/100</f>
        <v>0</v>
      </c>
      <c r="J21" s="125">
        <f>E21*бжу!G24/100</f>
        <v>0</v>
      </c>
      <c r="K21" s="125">
        <f>E21*бжу!F24/100</f>
        <v>19.44</v>
      </c>
      <c r="L21" s="23">
        <v>506</v>
      </c>
      <c r="M21" s="135">
        <f aca="true" t="shared" si="0" ref="M21:M26">E21*L21/1000</f>
        <v>6.072</v>
      </c>
    </row>
    <row r="22" spans="1:13" ht="45.75" customHeight="1">
      <c r="A22" s="500"/>
      <c r="B22" s="500"/>
      <c r="C22" s="516"/>
      <c r="D22" s="37" t="s">
        <v>41</v>
      </c>
      <c r="E22" s="22">
        <v>60</v>
      </c>
      <c r="F22" s="22">
        <v>43.2</v>
      </c>
      <c r="G22" s="125">
        <f>E22*бжу!C36/100</f>
        <v>1.2</v>
      </c>
      <c r="H22" s="125">
        <f>E22*бжу!D36/100</f>
        <v>0.174</v>
      </c>
      <c r="I22" s="125">
        <f>E22*бжу!E36/100</f>
        <v>7.476</v>
      </c>
      <c r="J22" s="125">
        <f>E22*бжу!G36/100</f>
        <v>8.64</v>
      </c>
      <c r="K22" s="125">
        <f>E22*бжу!F36/100</f>
        <v>34.56</v>
      </c>
      <c r="L22" s="22">
        <v>55</v>
      </c>
      <c r="M22" s="135">
        <f t="shared" si="0"/>
        <v>3.3</v>
      </c>
    </row>
    <row r="23" spans="1:13" ht="45.75" customHeight="1">
      <c r="A23" s="500"/>
      <c r="B23" s="500"/>
      <c r="C23" s="516"/>
      <c r="D23" s="37" t="s">
        <v>311</v>
      </c>
      <c r="E23" s="22">
        <v>22</v>
      </c>
      <c r="F23" s="22">
        <v>17.6</v>
      </c>
      <c r="G23" s="125">
        <f>E23*бжу!C40/100</f>
        <v>0.396</v>
      </c>
      <c r="H23" s="125">
        <f>E23*бжу!D40/100</f>
        <v>0.0176</v>
      </c>
      <c r="I23" s="125">
        <f>E23*бжу!E40/100</f>
        <v>1.0031999999999999</v>
      </c>
      <c r="J23" s="125">
        <f>E23*бжу!G40/100</f>
        <v>7.92</v>
      </c>
      <c r="K23" s="125">
        <f>E23*бжу!F40/100</f>
        <v>4.752000000000001</v>
      </c>
      <c r="L23" s="22">
        <v>55</v>
      </c>
      <c r="M23" s="135">
        <f t="shared" si="0"/>
        <v>1.21</v>
      </c>
    </row>
    <row r="24" spans="1:13" ht="45.75" customHeight="1">
      <c r="A24" s="500"/>
      <c r="B24" s="500"/>
      <c r="C24" s="516"/>
      <c r="D24" s="37" t="s">
        <v>33</v>
      </c>
      <c r="E24" s="22">
        <v>11</v>
      </c>
      <c r="F24" s="22">
        <v>8.8</v>
      </c>
      <c r="G24" s="125">
        <f>E24*бжу!C37/100</f>
        <v>0.14300000000000002</v>
      </c>
      <c r="H24" s="125">
        <f>E24*бжу!D37/100</f>
        <v>0.0088</v>
      </c>
      <c r="I24" s="125">
        <f>E24*бжу!E37/100</f>
        <v>0.7392</v>
      </c>
      <c r="J24" s="125">
        <f>E24*бжу!G37/100</f>
        <v>0.44</v>
      </c>
      <c r="K24" s="125">
        <f>E24*бжу!F37/100</f>
        <v>2.992</v>
      </c>
      <c r="L24" s="22">
        <v>50</v>
      </c>
      <c r="M24" s="135">
        <f t="shared" si="0"/>
        <v>0.55</v>
      </c>
    </row>
    <row r="25" spans="1:13" ht="45.75" customHeight="1">
      <c r="A25" s="500"/>
      <c r="B25" s="500"/>
      <c r="C25" s="516"/>
      <c r="D25" s="37" t="s">
        <v>16</v>
      </c>
      <c r="E25" s="22">
        <v>5</v>
      </c>
      <c r="F25" s="22">
        <v>4.2</v>
      </c>
      <c r="G25" s="125">
        <f>E25*бжу!C38/100</f>
        <v>0.07</v>
      </c>
      <c r="H25" s="125">
        <f>E25*бжу!D38/100</f>
        <v>0</v>
      </c>
      <c r="I25" s="125">
        <f>E25*бжу!E38/100</f>
        <v>0.41150000000000003</v>
      </c>
      <c r="J25" s="125">
        <f>E25*бжу!G38/100</f>
        <v>0.42</v>
      </c>
      <c r="K25" s="125">
        <f>E25*бжу!F38/100</f>
        <v>1.72</v>
      </c>
      <c r="L25" s="22">
        <v>42</v>
      </c>
      <c r="M25" s="135">
        <f t="shared" si="0"/>
        <v>0.21</v>
      </c>
    </row>
    <row r="26" spans="1:13" ht="45.75" customHeight="1">
      <c r="A26" s="500"/>
      <c r="B26" s="500"/>
      <c r="C26" s="515"/>
      <c r="D26" s="37" t="s">
        <v>297</v>
      </c>
      <c r="E26" s="22">
        <v>1</v>
      </c>
      <c r="F26" s="22">
        <v>1</v>
      </c>
      <c r="G26" s="125">
        <f>E26*бжу!C15/100</f>
        <v>0</v>
      </c>
      <c r="H26" s="125">
        <f>E26*бжу!D15/100</f>
        <v>0.9990000000000001</v>
      </c>
      <c r="I26" s="125">
        <f>E26*бжу!E15/100</f>
        <v>0</v>
      </c>
      <c r="J26" s="125">
        <f>E26*бжу!G15/100</f>
        <v>0</v>
      </c>
      <c r="K26" s="125">
        <f>E26*бжу!F15/100</f>
        <v>8.99</v>
      </c>
      <c r="L26" s="22">
        <v>157</v>
      </c>
      <c r="M26" s="135">
        <f t="shared" si="0"/>
        <v>0.157</v>
      </c>
    </row>
    <row r="27" spans="1:13" ht="45.75" customHeight="1">
      <c r="A27" s="479"/>
      <c r="B27" s="479"/>
      <c r="C27" s="479"/>
      <c r="D27" s="479"/>
      <c r="E27" s="479"/>
      <c r="F27" s="479"/>
      <c r="G27" s="381">
        <f>G21+G22+G23+G24+G25+G26</f>
        <v>3.945</v>
      </c>
      <c r="H27" s="381">
        <f>H21+H22+H23+H24+H25+H26</f>
        <v>2.3994</v>
      </c>
      <c r="I27" s="381">
        <f>I21+I22+I23+I24+I25+I26</f>
        <v>9.629900000000001</v>
      </c>
      <c r="J27" s="381">
        <f>J21+J22+J23+J24+J25+J26</f>
        <v>17.420000000000005</v>
      </c>
      <c r="K27" s="381">
        <f>K21+K22+K23+K24+K25+K26</f>
        <v>72.454</v>
      </c>
      <c r="L27" s="27"/>
      <c r="M27" s="133">
        <f>SUM(M21:M26)</f>
        <v>11.499000000000002</v>
      </c>
    </row>
    <row r="28" spans="1:13" ht="45.75" customHeight="1">
      <c r="A28" s="480" t="s">
        <v>258</v>
      </c>
      <c r="B28" s="482" t="s">
        <v>217</v>
      </c>
      <c r="C28" s="470" t="s">
        <v>323</v>
      </c>
      <c r="D28" s="37" t="s">
        <v>259</v>
      </c>
      <c r="E28" s="22">
        <v>35</v>
      </c>
      <c r="F28" s="22">
        <v>35</v>
      </c>
      <c r="G28" s="125">
        <f>E28*бжу!C11/100</f>
        <v>3.745</v>
      </c>
      <c r="H28" s="125">
        <f>E28*бжу!D11/100</f>
        <v>0.455</v>
      </c>
      <c r="I28" s="125">
        <f>E28*бжу!E11/100</f>
        <v>24.01</v>
      </c>
      <c r="J28" s="125">
        <f>E28*бжу!G11/100</f>
        <v>0</v>
      </c>
      <c r="K28" s="125">
        <f>E28*бжу!F11/100</f>
        <v>117.25</v>
      </c>
      <c r="L28" s="22">
        <v>53</v>
      </c>
      <c r="M28" s="135">
        <f>L28*E28/1000</f>
        <v>1.855</v>
      </c>
    </row>
    <row r="29" spans="1:13" ht="45.75" customHeight="1">
      <c r="A29" s="503"/>
      <c r="B29" s="503"/>
      <c r="C29" s="471"/>
      <c r="D29" s="73" t="s">
        <v>10</v>
      </c>
      <c r="E29" s="123">
        <v>4</v>
      </c>
      <c r="F29" s="123">
        <v>4</v>
      </c>
      <c r="G29" s="125">
        <f>E29*бжу!C14/100</f>
        <v>0.1</v>
      </c>
      <c r="H29" s="125">
        <f>E29*бжу!D14/100</f>
        <v>2.46</v>
      </c>
      <c r="I29" s="125">
        <f>E29*бжу!E14/100</f>
        <v>0.272</v>
      </c>
      <c r="J29" s="125">
        <f>E29*бжу!G14/100</f>
        <v>0</v>
      </c>
      <c r="K29" s="125">
        <f>E29*бжу!F14/100</f>
        <v>22.64</v>
      </c>
      <c r="L29" s="123">
        <v>500</v>
      </c>
      <c r="M29" s="135">
        <f aca="true" t="shared" si="1" ref="M29:M34">L29*E29/1000</f>
        <v>2</v>
      </c>
    </row>
    <row r="30" spans="1:13" ht="45.75" customHeight="1">
      <c r="A30" s="503"/>
      <c r="B30" s="503"/>
      <c r="C30" s="471"/>
      <c r="D30" s="73" t="s">
        <v>249</v>
      </c>
      <c r="E30" s="65">
        <v>40</v>
      </c>
      <c r="F30" s="123">
        <v>40</v>
      </c>
      <c r="G30" s="125">
        <f>E30*бжу!C24/100</f>
        <v>7.12</v>
      </c>
      <c r="H30" s="125">
        <f>E30*бжу!D24/100</f>
        <v>4</v>
      </c>
      <c r="I30" s="125">
        <f>E30*бжу!E24/100</f>
        <v>0</v>
      </c>
      <c r="J30" s="125">
        <f>E30*бжу!G24/100</f>
        <v>0</v>
      </c>
      <c r="K30" s="125">
        <f>E30*бжу!F24/100</f>
        <v>64.8</v>
      </c>
      <c r="L30" s="123">
        <v>506</v>
      </c>
      <c r="M30" s="135">
        <f t="shared" si="1"/>
        <v>20.24</v>
      </c>
    </row>
    <row r="31" spans="1:13" ht="45.75" customHeight="1">
      <c r="A31" s="503"/>
      <c r="B31" s="503"/>
      <c r="C31" s="471"/>
      <c r="D31" s="73" t="s">
        <v>33</v>
      </c>
      <c r="E31" s="123">
        <v>15</v>
      </c>
      <c r="F31" s="123">
        <v>12</v>
      </c>
      <c r="G31" s="125">
        <f>E31*бжу!C37/100</f>
        <v>0.195</v>
      </c>
      <c r="H31" s="125">
        <f>E31*бжу!D37/100</f>
        <v>0.012</v>
      </c>
      <c r="I31" s="125">
        <f>E31*бжу!E37/100</f>
        <v>1.008</v>
      </c>
      <c r="J31" s="125">
        <f>E31*бжу!G37/100</f>
        <v>0.6</v>
      </c>
      <c r="K31" s="125">
        <f>E31*бжу!F37/100</f>
        <v>4.08</v>
      </c>
      <c r="L31" s="123">
        <v>50</v>
      </c>
      <c r="M31" s="135">
        <f t="shared" si="1"/>
        <v>0.75</v>
      </c>
    </row>
    <row r="32" spans="1:13" ht="45.75" customHeight="1">
      <c r="A32" s="503"/>
      <c r="B32" s="503"/>
      <c r="C32" s="471"/>
      <c r="D32" s="73" t="s">
        <v>16</v>
      </c>
      <c r="E32" s="123">
        <v>15</v>
      </c>
      <c r="F32" s="123">
        <v>12.6</v>
      </c>
      <c r="G32" s="125">
        <f>E32*бжу!C38/100</f>
        <v>0.21</v>
      </c>
      <c r="H32" s="125">
        <f>E32*бжу!D38/100</f>
        <v>0</v>
      </c>
      <c r="I32" s="125">
        <f>E32*бжу!E38/100</f>
        <v>1.2345</v>
      </c>
      <c r="J32" s="125">
        <f>E32*бжу!G38/100</f>
        <v>1.26</v>
      </c>
      <c r="K32" s="125">
        <f>E32*бжу!F38/100</f>
        <v>5.16</v>
      </c>
      <c r="L32" s="123">
        <v>42</v>
      </c>
      <c r="M32" s="135">
        <f t="shared" si="1"/>
        <v>0.63</v>
      </c>
    </row>
    <row r="33" spans="1:13" ht="45.75" customHeight="1">
      <c r="A33" s="503"/>
      <c r="B33" s="503"/>
      <c r="C33" s="471"/>
      <c r="D33" s="73" t="s">
        <v>21</v>
      </c>
      <c r="E33" s="123">
        <v>3</v>
      </c>
      <c r="F33" s="123">
        <v>3</v>
      </c>
      <c r="G33" s="125">
        <f>E33*бжу!C21/100</f>
        <v>0.309</v>
      </c>
      <c r="H33" s="125">
        <f>E33*бжу!D21/100</f>
        <v>0.033</v>
      </c>
      <c r="I33" s="125">
        <f>E33*бжу!E21/100</f>
        <v>2.07</v>
      </c>
      <c r="J33" s="125">
        <f>E33*бжу!G21/100</f>
        <v>0</v>
      </c>
      <c r="K33" s="125">
        <f>E33*бжу!F21/100</f>
        <v>10.02</v>
      </c>
      <c r="L33" s="123">
        <v>40</v>
      </c>
      <c r="M33" s="135">
        <f t="shared" si="1"/>
        <v>0.12</v>
      </c>
    </row>
    <row r="34" spans="1:13" ht="45.75" customHeight="1">
      <c r="A34" s="503"/>
      <c r="B34" s="503"/>
      <c r="C34" s="472"/>
      <c r="D34" s="73" t="s">
        <v>297</v>
      </c>
      <c r="E34" s="22">
        <v>4</v>
      </c>
      <c r="F34" s="22">
        <v>4</v>
      </c>
      <c r="G34" s="125">
        <f>E34*бжу!C15/100</f>
        <v>0</v>
      </c>
      <c r="H34" s="125">
        <f>E34*бжу!D15/100</f>
        <v>3.9960000000000004</v>
      </c>
      <c r="I34" s="125">
        <f>E34*бжу!E15/100</f>
        <v>0</v>
      </c>
      <c r="J34" s="125">
        <f>E34*бжу!G15/100</f>
        <v>0</v>
      </c>
      <c r="K34" s="125">
        <f>E34*бжу!F15/100</f>
        <v>35.96</v>
      </c>
      <c r="L34" s="24">
        <v>157</v>
      </c>
      <c r="M34" s="135">
        <f t="shared" si="1"/>
        <v>0.628</v>
      </c>
    </row>
    <row r="35" spans="1:13" ht="45.75" customHeight="1">
      <c r="A35" s="479"/>
      <c r="B35" s="479"/>
      <c r="C35" s="479"/>
      <c r="D35" s="479"/>
      <c r="E35" s="479"/>
      <c r="F35" s="479"/>
      <c r="G35" s="381">
        <f>G28+G29+G30+G31+G32+G33+G34</f>
        <v>11.679</v>
      </c>
      <c r="H35" s="381">
        <f>H28+H29+H30+H31+H32+H33+H34</f>
        <v>10.956</v>
      </c>
      <c r="I35" s="381">
        <f>I28+I29+I30+I31+I32+I33+I34</f>
        <v>28.5945</v>
      </c>
      <c r="J35" s="381">
        <f>J28+J29+J30+J31+J32+J33+J34</f>
        <v>1.8599999999999999</v>
      </c>
      <c r="K35" s="381">
        <f>K28+K29+K30+K31+K32+K33+K34</f>
        <v>259.91</v>
      </c>
      <c r="L35" s="27"/>
      <c r="M35" s="133">
        <f>SUM(M28:M34)</f>
        <v>26.223</v>
      </c>
    </row>
    <row r="36" spans="1:13" ht="45.75" customHeight="1">
      <c r="A36" s="241" t="s">
        <v>154</v>
      </c>
      <c r="B36" s="398">
        <v>150</v>
      </c>
      <c r="C36" s="398">
        <v>394</v>
      </c>
      <c r="D36" s="28" t="s">
        <v>126</v>
      </c>
      <c r="E36" s="24">
        <v>9</v>
      </c>
      <c r="F36" s="24">
        <v>9</v>
      </c>
      <c r="G36" s="125">
        <f>E36*бжу!C35/100</f>
        <v>0</v>
      </c>
      <c r="H36" s="125">
        <f>E36*бжу!D35/100</f>
        <v>0.396</v>
      </c>
      <c r="I36" s="125">
        <f>E36*бжу!E35/100</f>
        <v>0.558</v>
      </c>
      <c r="J36" s="125">
        <f>E36*бжу!G35/100</f>
        <v>0.72</v>
      </c>
      <c r="K36" s="125">
        <f>E36*бжу!F35/100</f>
        <v>25.11</v>
      </c>
      <c r="L36" s="23">
        <v>390</v>
      </c>
      <c r="M36" s="135">
        <f>L36*E36/1000</f>
        <v>3.51</v>
      </c>
    </row>
    <row r="37" spans="1:13" ht="45.75" customHeight="1">
      <c r="A37" s="243"/>
      <c r="B37" s="243"/>
      <c r="C37" s="243"/>
      <c r="D37" s="41" t="s">
        <v>296</v>
      </c>
      <c r="E37" s="23">
        <v>5</v>
      </c>
      <c r="F37" s="23">
        <v>5</v>
      </c>
      <c r="G37" s="125">
        <f>E37*бжу!C19/100</f>
        <v>0</v>
      </c>
      <c r="H37" s="125">
        <f>E37*бжу!D19/100</f>
        <v>0</v>
      </c>
      <c r="I37" s="125">
        <f>E37*бжу!E19/100</f>
        <v>4.99</v>
      </c>
      <c r="J37" s="125">
        <f>E37*бжу!G19/100</f>
        <v>0</v>
      </c>
      <c r="K37" s="125">
        <f>E37*бжу!F19/100</f>
        <v>18.95</v>
      </c>
      <c r="L37" s="23">
        <v>60</v>
      </c>
      <c r="M37" s="135">
        <f>L37*E37/1000</f>
        <v>0.3</v>
      </c>
    </row>
    <row r="38" spans="1:13" ht="45.75" customHeight="1">
      <c r="A38" s="479"/>
      <c r="B38" s="479"/>
      <c r="C38" s="479"/>
      <c r="D38" s="479"/>
      <c r="E38" s="479"/>
      <c r="F38" s="479"/>
      <c r="G38" s="381">
        <f>G36+G37</f>
        <v>0</v>
      </c>
      <c r="H38" s="381">
        <f>H36+H37</f>
        <v>0.396</v>
      </c>
      <c r="I38" s="381">
        <f>I36+I37</f>
        <v>5.548</v>
      </c>
      <c r="J38" s="381">
        <f>J36+J37</f>
        <v>0.72</v>
      </c>
      <c r="K38" s="381">
        <f>K36+K37</f>
        <v>44.06</v>
      </c>
      <c r="L38" s="27"/>
      <c r="M38" s="133">
        <f>SUM(M36:M37)</f>
        <v>3.8099999999999996</v>
      </c>
    </row>
    <row r="39" spans="1:13" ht="45.75" customHeight="1">
      <c r="A39" s="56" t="s">
        <v>34</v>
      </c>
      <c r="B39" s="46">
        <v>30</v>
      </c>
      <c r="C39" s="46"/>
      <c r="D39" s="41" t="s">
        <v>19</v>
      </c>
      <c r="E39" s="23">
        <v>30</v>
      </c>
      <c r="F39" s="23">
        <v>30</v>
      </c>
      <c r="G39" s="381">
        <f>E39*бжу!C23/100</f>
        <v>1.98</v>
      </c>
      <c r="H39" s="381">
        <f>E39*бжу!D23/100</f>
        <v>0.36</v>
      </c>
      <c r="I39" s="381">
        <f>E39*бжу!E23/100</f>
        <v>10.59</v>
      </c>
      <c r="J39" s="381">
        <f>E39*бжу!G23/100</f>
        <v>0</v>
      </c>
      <c r="K39" s="381">
        <f>E39*бжу!F23/100</f>
        <v>54.3</v>
      </c>
      <c r="L39" s="23">
        <v>62</v>
      </c>
      <c r="M39" s="136">
        <f>E39*L39/1000</f>
        <v>1.86</v>
      </c>
    </row>
    <row r="40" spans="1:13" ht="45.75" customHeight="1">
      <c r="A40" s="496" t="s">
        <v>23</v>
      </c>
      <c r="B40" s="496"/>
      <c r="C40" s="496"/>
      <c r="D40" s="496"/>
      <c r="E40" s="496"/>
      <c r="F40" s="496"/>
      <c r="G40" s="382">
        <f>G27+G35+G38+G39</f>
        <v>17.604</v>
      </c>
      <c r="H40" s="382">
        <f>H27+H35+H38+H39</f>
        <v>14.1114</v>
      </c>
      <c r="I40" s="382">
        <f>I27+I35+I38+I39</f>
        <v>54.36240000000001</v>
      </c>
      <c r="J40" s="382">
        <f>J27+J35+J38+J39</f>
        <v>20.000000000000004</v>
      </c>
      <c r="K40" s="382">
        <f>K27+K35+K38+K39</f>
        <v>430.72400000000005</v>
      </c>
      <c r="L40" s="270"/>
      <c r="M40" s="250">
        <f>M27+M35+M38+M39</f>
        <v>43.392</v>
      </c>
    </row>
    <row r="41" spans="1:13" ht="45.75" customHeight="1">
      <c r="A41" s="489" t="s">
        <v>20</v>
      </c>
      <c r="B41" s="489"/>
      <c r="C41" s="489"/>
      <c r="D41" s="489"/>
      <c r="E41" s="489"/>
      <c r="F41" s="489"/>
      <c r="G41" s="489"/>
      <c r="H41" s="489"/>
      <c r="I41" s="489"/>
      <c r="J41" s="489"/>
      <c r="K41" s="489"/>
      <c r="L41" s="27"/>
      <c r="M41" s="135"/>
    </row>
    <row r="42" spans="1:13" ht="45.75" customHeight="1">
      <c r="A42" s="480" t="s">
        <v>248</v>
      </c>
      <c r="B42" s="482">
        <v>130</v>
      </c>
      <c r="C42" s="482">
        <v>339</v>
      </c>
      <c r="D42" s="37" t="s">
        <v>302</v>
      </c>
      <c r="E42" s="22">
        <v>40</v>
      </c>
      <c r="F42" s="22">
        <v>34.8</v>
      </c>
      <c r="G42" s="125">
        <f>E42*бжу!C12/100</f>
        <v>5.08</v>
      </c>
      <c r="H42" s="125">
        <f>E42*бжу!D12/100</f>
        <v>4.004</v>
      </c>
      <c r="I42" s="125">
        <f>E42*бжу!E12/100</f>
        <v>0.244</v>
      </c>
      <c r="J42" s="125">
        <f>E42*бжу!G12/100</f>
        <v>0</v>
      </c>
      <c r="K42" s="125">
        <f>E42*бжу!F12/100</f>
        <v>54.8</v>
      </c>
      <c r="L42" s="22">
        <v>300</v>
      </c>
      <c r="M42" s="135">
        <f>E42*L42/1000</f>
        <v>12</v>
      </c>
    </row>
    <row r="43" spans="1:13" ht="45.75" customHeight="1">
      <c r="A43" s="481"/>
      <c r="B43" s="481"/>
      <c r="C43" s="482"/>
      <c r="D43" s="37" t="s">
        <v>32</v>
      </c>
      <c r="E43" s="23">
        <v>90</v>
      </c>
      <c r="F43" s="23">
        <v>90</v>
      </c>
      <c r="G43" s="125">
        <f>E43*бжу!C17/100</f>
        <v>2.5199999999999996</v>
      </c>
      <c r="H43" s="125">
        <f>E43*бжу!D17/100</f>
        <v>2.88</v>
      </c>
      <c r="I43" s="125">
        <f>E43*бжу!E17/100</f>
        <v>8.46</v>
      </c>
      <c r="J43" s="125">
        <f>E43*бжу!G17/100</f>
        <v>1.17</v>
      </c>
      <c r="K43" s="125">
        <f>E43*бжу!F17/100</f>
        <v>52.2</v>
      </c>
      <c r="L43" s="23">
        <v>46</v>
      </c>
      <c r="M43" s="135">
        <f>E43*L43/1000</f>
        <v>4.14</v>
      </c>
    </row>
    <row r="44" spans="1:13" ht="45.75" customHeight="1">
      <c r="A44" s="481"/>
      <c r="B44" s="481"/>
      <c r="C44" s="482"/>
      <c r="D44" s="37" t="s">
        <v>10</v>
      </c>
      <c r="E44" s="22">
        <v>3</v>
      </c>
      <c r="F44" s="22">
        <v>3</v>
      </c>
      <c r="G44" s="125">
        <f>E44*бжу!C14/100</f>
        <v>0.075</v>
      </c>
      <c r="H44" s="125">
        <f>E44*бжу!D14/100</f>
        <v>1.845</v>
      </c>
      <c r="I44" s="125">
        <f>E44*бжу!E14/100</f>
        <v>0.204</v>
      </c>
      <c r="J44" s="125">
        <f>E44*бжу!G14/100</f>
        <v>0</v>
      </c>
      <c r="K44" s="125">
        <f>E44*бжу!F14/100</f>
        <v>16.98</v>
      </c>
      <c r="L44" s="22">
        <v>500</v>
      </c>
      <c r="M44" s="135">
        <f>E44*L44/1000</f>
        <v>1.5</v>
      </c>
    </row>
    <row r="45" spans="1:13" ht="45.75" customHeight="1">
      <c r="A45" s="479"/>
      <c r="B45" s="479"/>
      <c r="C45" s="479"/>
      <c r="D45" s="479"/>
      <c r="E45" s="479"/>
      <c r="F45" s="479"/>
      <c r="G45" s="381">
        <f>G42+G43+G44</f>
        <v>7.675</v>
      </c>
      <c r="H45" s="381">
        <f>H42+H43+H44</f>
        <v>8.729</v>
      </c>
      <c r="I45" s="381">
        <f>I42+I43+I44</f>
        <v>8.908000000000001</v>
      </c>
      <c r="J45" s="381">
        <f>J42+J43+J44</f>
        <v>1.17</v>
      </c>
      <c r="K45" s="381">
        <f>K42+K43+K44</f>
        <v>123.98</v>
      </c>
      <c r="L45" s="27"/>
      <c r="M45" s="133">
        <f>SUM(M42:M44)</f>
        <v>17.64</v>
      </c>
    </row>
    <row r="46" spans="1:13" ht="45.75" customHeight="1">
      <c r="A46" s="480" t="s">
        <v>39</v>
      </c>
      <c r="B46" s="482">
        <v>200</v>
      </c>
      <c r="C46" s="482">
        <v>416</v>
      </c>
      <c r="D46" s="37" t="s">
        <v>320</v>
      </c>
      <c r="E46" s="23">
        <v>1</v>
      </c>
      <c r="F46" s="23">
        <v>1</v>
      </c>
      <c r="G46" s="125">
        <f>E46*бжу!C29/100</f>
        <v>0.135</v>
      </c>
      <c r="H46" s="125">
        <f>E46*бжу!D29/100</f>
        <v>0.54</v>
      </c>
      <c r="I46" s="125">
        <f>E46*бжу!E29/100</f>
        <v>0.18600000000000003</v>
      </c>
      <c r="J46" s="125">
        <f>E46*бжу!G29/100</f>
        <v>0</v>
      </c>
      <c r="K46" s="125">
        <f>E46*бжу!F29/100</f>
        <v>6.1</v>
      </c>
      <c r="L46" s="23">
        <v>605</v>
      </c>
      <c r="M46" s="135">
        <f>E46*L46/1000</f>
        <v>0.605</v>
      </c>
    </row>
    <row r="47" spans="1:13" ht="45.75" customHeight="1">
      <c r="A47" s="481"/>
      <c r="B47" s="481"/>
      <c r="C47" s="482"/>
      <c r="D47" s="37" t="s">
        <v>296</v>
      </c>
      <c r="E47" s="22">
        <v>6</v>
      </c>
      <c r="F47" s="22">
        <v>6</v>
      </c>
      <c r="G47" s="125">
        <f>E47*бжу!C19/100</f>
        <v>0</v>
      </c>
      <c r="H47" s="125">
        <f>E47*бжу!D19/100</f>
        <v>0</v>
      </c>
      <c r="I47" s="125">
        <f>E47*бжу!E19/100</f>
        <v>5.9879999999999995</v>
      </c>
      <c r="J47" s="125">
        <f>E47*бжу!G19/100</f>
        <v>0</v>
      </c>
      <c r="K47" s="125">
        <f>E47*бжу!F19/100</f>
        <v>22.74</v>
      </c>
      <c r="L47" s="22">
        <v>60</v>
      </c>
      <c r="M47" s="135">
        <f>E47*L47/1000</f>
        <v>0.36</v>
      </c>
    </row>
    <row r="48" spans="1:13" ht="45.75" customHeight="1">
      <c r="A48" s="481"/>
      <c r="B48" s="481"/>
      <c r="C48" s="482"/>
      <c r="D48" s="37" t="s">
        <v>32</v>
      </c>
      <c r="E48" s="23">
        <v>100</v>
      </c>
      <c r="F48" s="23">
        <v>100</v>
      </c>
      <c r="G48" s="125">
        <f>E48*бжу!C17/100</f>
        <v>2.8</v>
      </c>
      <c r="H48" s="125">
        <f>E48*бжу!D17/100</f>
        <v>3.2</v>
      </c>
      <c r="I48" s="125">
        <f>E48*бжу!E17/100</f>
        <v>9.4</v>
      </c>
      <c r="J48" s="125">
        <f>E48*бжу!G17/100</f>
        <v>1.3</v>
      </c>
      <c r="K48" s="125">
        <f>E48*бжу!F17/100</f>
        <v>58</v>
      </c>
      <c r="L48" s="23">
        <v>46</v>
      </c>
      <c r="M48" s="135">
        <f>E48*L48/1000</f>
        <v>4.6</v>
      </c>
    </row>
    <row r="49" spans="1:13" ht="45.75" customHeight="1">
      <c r="A49" s="479"/>
      <c r="B49" s="479"/>
      <c r="C49" s="479"/>
      <c r="D49" s="479"/>
      <c r="E49" s="479"/>
      <c r="F49" s="479"/>
      <c r="G49" s="381">
        <f>G46+G47+G48</f>
        <v>2.9349999999999996</v>
      </c>
      <c r="H49" s="381">
        <f>H46+H47+H48</f>
        <v>3.74</v>
      </c>
      <c r="I49" s="381">
        <f>I46+I47+I48</f>
        <v>15.574</v>
      </c>
      <c r="J49" s="381">
        <f>J46+J47+J48</f>
        <v>1.3</v>
      </c>
      <c r="K49" s="381">
        <f>K46+K47+K48</f>
        <v>86.84</v>
      </c>
      <c r="L49" s="27"/>
      <c r="M49" s="133">
        <f>SUM(M46:M48)</f>
        <v>5.5649999999999995</v>
      </c>
    </row>
    <row r="50" spans="1:13" ht="45.75" customHeight="1">
      <c r="A50" s="163" t="s">
        <v>35</v>
      </c>
      <c r="B50" s="36">
        <v>25</v>
      </c>
      <c r="C50" s="36"/>
      <c r="D50" s="37" t="s">
        <v>11</v>
      </c>
      <c r="E50" s="22">
        <v>25</v>
      </c>
      <c r="F50" s="22">
        <v>25</v>
      </c>
      <c r="G50" s="381">
        <f>E50*бжу!C22/100</f>
        <v>2.175</v>
      </c>
      <c r="H50" s="381">
        <f>E50*бжу!D22/100</f>
        <v>0.375</v>
      </c>
      <c r="I50" s="381">
        <f>E50*бжу!E22/100</f>
        <v>10</v>
      </c>
      <c r="J50" s="381">
        <f>E50*бжу!G22/100</f>
        <v>0</v>
      </c>
      <c r="K50" s="381">
        <f>E50*бжу!F22/100</f>
        <v>52.25</v>
      </c>
      <c r="L50" s="22">
        <v>62</v>
      </c>
      <c r="M50" s="136">
        <f>E50*L50/1000</f>
        <v>1.55</v>
      </c>
    </row>
    <row r="51" spans="1:13" s="7" customFormat="1" ht="42" customHeight="1">
      <c r="A51" s="496" t="s">
        <v>25</v>
      </c>
      <c r="B51" s="496"/>
      <c r="C51" s="496"/>
      <c r="D51" s="496"/>
      <c r="E51" s="496"/>
      <c r="F51" s="496"/>
      <c r="G51" s="382">
        <f>G45+G49+G50</f>
        <v>12.785</v>
      </c>
      <c r="H51" s="382">
        <f>H45+H49+H50</f>
        <v>12.844</v>
      </c>
      <c r="I51" s="382">
        <f>I45+I49+I50</f>
        <v>34.482</v>
      </c>
      <c r="J51" s="382">
        <f>J45+J49+J50</f>
        <v>2.4699999999999998</v>
      </c>
      <c r="K51" s="382">
        <f>K45+K49+K50</f>
        <v>263.07</v>
      </c>
      <c r="L51" s="270"/>
      <c r="M51" s="250">
        <f>M45+M49+M50</f>
        <v>24.755</v>
      </c>
    </row>
    <row r="52" spans="1:13" ht="39.75" customHeight="1">
      <c r="A52" s="385" t="s">
        <v>219</v>
      </c>
      <c r="B52" s="359">
        <v>3</v>
      </c>
      <c r="C52" s="359"/>
      <c r="D52" s="365" t="s">
        <v>218</v>
      </c>
      <c r="E52" s="282">
        <v>3</v>
      </c>
      <c r="F52" s="282">
        <v>3</v>
      </c>
      <c r="G52" s="382"/>
      <c r="H52" s="382"/>
      <c r="I52" s="382"/>
      <c r="J52" s="382"/>
      <c r="K52" s="382"/>
      <c r="L52" s="282">
        <v>10.3</v>
      </c>
      <c r="M52" s="250">
        <f>E52*L52/1000</f>
        <v>0.030900000000000004</v>
      </c>
    </row>
    <row r="53" spans="1:13" ht="45.75" customHeight="1">
      <c r="A53" s="499" t="s">
        <v>26</v>
      </c>
      <c r="B53" s="499"/>
      <c r="C53" s="499"/>
      <c r="D53" s="499"/>
      <c r="E53" s="499"/>
      <c r="F53" s="499"/>
      <c r="G53" s="266">
        <f>G17+G19+G40+G51</f>
        <v>42.138999999999996</v>
      </c>
      <c r="H53" s="266">
        <f>H17+H19+H40+H51</f>
        <v>39.3536</v>
      </c>
      <c r="I53" s="266">
        <f>I17+I19+I40+I51</f>
        <v>149.82260000000002</v>
      </c>
      <c r="J53" s="266">
        <f>J17+J19+J40+J51</f>
        <v>54.34</v>
      </c>
      <c r="K53" s="266">
        <f>K17+K19+K40+K51</f>
        <v>1054.534</v>
      </c>
      <c r="L53" s="271"/>
      <c r="M53" s="252">
        <f>M17+M19+M40+M51+M52</f>
        <v>94.82990000000001</v>
      </c>
    </row>
    <row r="54" spans="1:12" ht="45.75" customHeight="1">
      <c r="A54" s="56"/>
      <c r="E54" s="24"/>
      <c r="F54" s="24"/>
      <c r="G54" s="57"/>
      <c r="H54" s="57"/>
      <c r="I54" s="57"/>
      <c r="J54" s="57"/>
      <c r="K54" s="57"/>
      <c r="L54" s="24"/>
    </row>
  </sheetData>
  <sheetProtection/>
  <mergeCells count="37">
    <mergeCell ref="A4:K4"/>
    <mergeCell ref="A9:F9"/>
    <mergeCell ref="A12:F12"/>
    <mergeCell ref="A13:A15"/>
    <mergeCell ref="B13:B15"/>
    <mergeCell ref="C46:C48"/>
    <mergeCell ref="A18:N18"/>
    <mergeCell ref="C10:C11"/>
    <mergeCell ref="A27:F27"/>
    <mergeCell ref="B10:B11"/>
    <mergeCell ref="C5:C8"/>
    <mergeCell ref="C13:C15"/>
    <mergeCell ref="B5:B8"/>
    <mergeCell ref="A10:A11"/>
    <mergeCell ref="A40:F40"/>
    <mergeCell ref="A38:F38"/>
    <mergeCell ref="A20:M20"/>
    <mergeCell ref="C21:C26"/>
    <mergeCell ref="A5:A8"/>
    <mergeCell ref="A53:F53"/>
    <mergeCell ref="A21:A26"/>
    <mergeCell ref="B21:B26"/>
    <mergeCell ref="A28:A34"/>
    <mergeCell ref="B28:B34"/>
    <mergeCell ref="C42:C44"/>
    <mergeCell ref="C28:C34"/>
    <mergeCell ref="A35:F35"/>
    <mergeCell ref="A46:A48"/>
    <mergeCell ref="A51:F51"/>
    <mergeCell ref="A41:K41"/>
    <mergeCell ref="A42:A44"/>
    <mergeCell ref="A49:F49"/>
    <mergeCell ref="A16:F16"/>
    <mergeCell ref="A17:F17"/>
    <mergeCell ref="B46:B48"/>
    <mergeCell ref="B42:B44"/>
    <mergeCell ref="A45:F45"/>
  </mergeCells>
  <printOptions/>
  <pageMargins left="0.34" right="0.28" top="0.75" bottom="0.75" header="0.3" footer="0.3"/>
  <pageSetup horizontalDpi="600" verticalDpi="600" orientation="portrait" paperSize="9" scale="2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29"/>
  <sheetViews>
    <sheetView view="pageBreakPreview" zoomScale="30" zoomScaleNormal="87" zoomScaleSheetLayoutView="30" zoomScalePageLayoutView="0" workbookViewId="0" topLeftCell="A16">
      <selection activeCell="B19" sqref="B19"/>
    </sheetView>
  </sheetViews>
  <sheetFormatPr defaultColWidth="9.140625" defaultRowHeight="15"/>
  <cols>
    <col min="1" max="1" width="59.140625" style="56" customWidth="1"/>
    <col min="2" max="2" width="30.140625" style="56" customWidth="1"/>
    <col min="3" max="3" width="30.7109375" style="56" customWidth="1"/>
    <col min="4" max="4" width="75.8515625" style="28" customWidth="1"/>
    <col min="5" max="5" width="27.421875" style="24" customWidth="1"/>
    <col min="6" max="6" width="26.7109375" style="24" customWidth="1"/>
    <col min="7" max="10" width="22.7109375" style="384" customWidth="1"/>
    <col min="11" max="11" width="38.28125" style="384" customWidth="1"/>
    <col min="12" max="12" width="26.28125" style="24" customWidth="1"/>
    <col min="13" max="13" width="25.421875" style="28" customWidth="1"/>
  </cols>
  <sheetData>
    <row r="1" spans="1:13" ht="35.25">
      <c r="A1" s="70"/>
      <c r="B1" s="127"/>
      <c r="C1" s="127"/>
      <c r="D1" s="127" t="s">
        <v>70</v>
      </c>
      <c r="E1" s="61"/>
      <c r="F1" s="61"/>
      <c r="G1" s="378"/>
      <c r="H1" s="378"/>
      <c r="I1" s="378"/>
      <c r="J1" s="378"/>
      <c r="K1" s="311" t="s">
        <v>293</v>
      </c>
      <c r="L1" s="68"/>
      <c r="M1" s="128"/>
    </row>
    <row r="2" spans="1:13" ht="35.25">
      <c r="A2" s="70"/>
      <c r="B2" s="127"/>
      <c r="C2" s="127"/>
      <c r="D2" s="162" t="s">
        <v>82</v>
      </c>
      <c r="E2" s="61"/>
      <c r="F2" s="61"/>
      <c r="G2" s="378"/>
      <c r="H2" s="378"/>
      <c r="I2" s="378"/>
      <c r="J2" s="378"/>
      <c r="K2" s="378"/>
      <c r="L2" s="61"/>
      <c r="M2" s="128"/>
    </row>
    <row r="3" spans="1:13" ht="97.5" customHeight="1">
      <c r="A3" s="46" t="s">
        <v>220</v>
      </c>
      <c r="B3" s="46" t="s">
        <v>0</v>
      </c>
      <c r="C3" s="36" t="s">
        <v>129</v>
      </c>
      <c r="D3" s="46" t="s">
        <v>1</v>
      </c>
      <c r="E3" s="46" t="s">
        <v>2</v>
      </c>
      <c r="F3" s="46" t="s">
        <v>3</v>
      </c>
      <c r="G3" s="379" t="s">
        <v>4</v>
      </c>
      <c r="H3" s="379" t="s">
        <v>5</v>
      </c>
      <c r="I3" s="379" t="s">
        <v>6</v>
      </c>
      <c r="J3" s="379" t="s">
        <v>128</v>
      </c>
      <c r="K3" s="383" t="s">
        <v>7</v>
      </c>
      <c r="L3" s="36" t="s">
        <v>122</v>
      </c>
      <c r="M3" s="363" t="s">
        <v>221</v>
      </c>
    </row>
    <row r="4" spans="1:12" ht="45.75" customHeight="1">
      <c r="A4" s="489" t="s">
        <v>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7"/>
    </row>
    <row r="5" spans="1:13" ht="43.5" customHeight="1">
      <c r="A5" s="480" t="s">
        <v>194</v>
      </c>
      <c r="B5" s="482">
        <v>150</v>
      </c>
      <c r="C5" s="470">
        <v>182</v>
      </c>
      <c r="D5" s="41" t="s">
        <v>246</v>
      </c>
      <c r="E5" s="58">
        <v>30</v>
      </c>
      <c r="F5" s="23">
        <v>30</v>
      </c>
      <c r="G5" s="125">
        <f>E5*бжу!C8/100</f>
        <v>3.45</v>
      </c>
      <c r="H5" s="125">
        <f>E5*бжу!D8/100</f>
        <v>0.981</v>
      </c>
      <c r="I5" s="125">
        <f>E5*бжу!E8/100</f>
        <v>19.956</v>
      </c>
      <c r="J5" s="125">
        <f>E5*бжу!G8/100</f>
        <v>0</v>
      </c>
      <c r="K5" s="125">
        <f>E5*бжу!F8/100</f>
        <v>103.5</v>
      </c>
      <c r="L5" s="23">
        <v>42</v>
      </c>
      <c r="M5" s="140">
        <f>L5*E5/1000</f>
        <v>1.26</v>
      </c>
    </row>
    <row r="6" spans="1:13" ht="41.25" customHeight="1">
      <c r="A6" s="481"/>
      <c r="B6" s="481"/>
      <c r="C6" s="471"/>
      <c r="D6" s="41" t="s">
        <v>10</v>
      </c>
      <c r="E6" s="22">
        <v>4</v>
      </c>
      <c r="F6" s="22">
        <v>4</v>
      </c>
      <c r="G6" s="125">
        <f>E6*бжу!C14/100</f>
        <v>0.1</v>
      </c>
      <c r="H6" s="125">
        <f>E6*бжу!D14/100</f>
        <v>2.46</v>
      </c>
      <c r="I6" s="125">
        <f>E6*бжу!E14/100</f>
        <v>0.272</v>
      </c>
      <c r="J6" s="125">
        <f>E6*бжу!G14/100</f>
        <v>0</v>
      </c>
      <c r="K6" s="125">
        <f>E6*бжу!F14/100</f>
        <v>22.64</v>
      </c>
      <c r="L6" s="22">
        <v>500</v>
      </c>
      <c r="M6" s="140">
        <f>L6*E6/1000</f>
        <v>2</v>
      </c>
    </row>
    <row r="7" spans="1:13" ht="43.5" customHeight="1">
      <c r="A7" s="481"/>
      <c r="B7" s="481"/>
      <c r="C7" s="471"/>
      <c r="D7" s="41" t="s">
        <v>18</v>
      </c>
      <c r="E7" s="23">
        <v>100</v>
      </c>
      <c r="F7" s="23">
        <v>100</v>
      </c>
      <c r="G7" s="125">
        <f>E7*бжу!C17/100</f>
        <v>2.8</v>
      </c>
      <c r="H7" s="125">
        <f>E7*бжу!D17/100</f>
        <v>3.2</v>
      </c>
      <c r="I7" s="125">
        <f>E7*бжу!E17/100</f>
        <v>9.4</v>
      </c>
      <c r="J7" s="125">
        <f>E7*бжу!G17/100</f>
        <v>1.3</v>
      </c>
      <c r="K7" s="125">
        <f>E7*бжу!F17/100</f>
        <v>58</v>
      </c>
      <c r="L7" s="23">
        <v>46</v>
      </c>
      <c r="M7" s="140">
        <f>L7*E7/1000</f>
        <v>4.6</v>
      </c>
    </row>
    <row r="8" spans="1:13" ht="43.5" customHeight="1">
      <c r="A8" s="481"/>
      <c r="B8" s="481"/>
      <c r="C8" s="472"/>
      <c r="D8" s="41" t="s">
        <v>296</v>
      </c>
      <c r="E8" s="23">
        <v>3</v>
      </c>
      <c r="F8" s="23">
        <v>3</v>
      </c>
      <c r="G8" s="125">
        <f>E8*бжу!C19/100</f>
        <v>0</v>
      </c>
      <c r="H8" s="125">
        <f>E8*бжу!D19/100</f>
        <v>0</v>
      </c>
      <c r="I8" s="125">
        <f>E8*бжу!E19/100</f>
        <v>2.9939999999999998</v>
      </c>
      <c r="J8" s="125">
        <f>E8*бжу!G19/100</f>
        <v>0</v>
      </c>
      <c r="K8" s="125">
        <f>E8*бжу!F19/100</f>
        <v>11.37</v>
      </c>
      <c r="L8" s="23">
        <v>60</v>
      </c>
      <c r="M8" s="140">
        <f>L8*E8/1000</f>
        <v>0.18</v>
      </c>
    </row>
    <row r="9" spans="1:13" ht="43.5" customHeight="1">
      <c r="A9" s="479"/>
      <c r="B9" s="479"/>
      <c r="C9" s="479"/>
      <c r="D9" s="479"/>
      <c r="E9" s="479"/>
      <c r="F9" s="479"/>
      <c r="G9" s="381">
        <f>G5+G6+G7+G8</f>
        <v>6.35</v>
      </c>
      <c r="H9" s="381">
        <f>H5+H6+H7+H8</f>
        <v>6.641</v>
      </c>
      <c r="I9" s="381">
        <f>I5+I6+I7+I8</f>
        <v>32.622</v>
      </c>
      <c r="J9" s="381">
        <f>J5+J6+J7+J8</f>
        <v>1.3</v>
      </c>
      <c r="K9" s="381">
        <f>K5+K6+K7+K8</f>
        <v>195.51</v>
      </c>
      <c r="L9" s="27"/>
      <c r="M9" s="137">
        <f>SUM(M5:M8)</f>
        <v>8.04</v>
      </c>
    </row>
    <row r="10" spans="1:13" ht="45.75" customHeight="1">
      <c r="A10" s="557" t="s">
        <v>167</v>
      </c>
      <c r="B10" s="475" t="s">
        <v>289</v>
      </c>
      <c r="C10" s="475" t="s">
        <v>294</v>
      </c>
      <c r="D10" s="37" t="s">
        <v>11</v>
      </c>
      <c r="E10" s="22">
        <v>35</v>
      </c>
      <c r="F10" s="22">
        <v>35</v>
      </c>
      <c r="G10" s="125">
        <f>E10*бжу!C22/100</f>
        <v>3.045</v>
      </c>
      <c r="H10" s="125">
        <f>E10*бжу!D22/100</f>
        <v>0.525</v>
      </c>
      <c r="I10" s="125">
        <f>E10*бжу!E22/100</f>
        <v>14</v>
      </c>
      <c r="J10" s="125">
        <f>E10*бжу!G22/100</f>
        <v>0</v>
      </c>
      <c r="K10" s="125">
        <f>E10*бжу!F22/100</f>
        <v>73.15</v>
      </c>
      <c r="L10" s="22">
        <v>62</v>
      </c>
      <c r="M10" s="140">
        <f>E10*L10/1000</f>
        <v>2.17</v>
      </c>
    </row>
    <row r="11" spans="1:13" ht="45.75" customHeight="1">
      <c r="A11" s="557"/>
      <c r="B11" s="489"/>
      <c r="C11" s="475"/>
      <c r="D11" s="37" t="s">
        <v>10</v>
      </c>
      <c r="E11" s="23">
        <v>8</v>
      </c>
      <c r="F11" s="23">
        <v>8</v>
      </c>
      <c r="G11" s="125">
        <f>E11*бжу!C14/100</f>
        <v>0.2</v>
      </c>
      <c r="H11" s="125">
        <f>E11*бжу!D14/100</f>
        <v>4.92</v>
      </c>
      <c r="I11" s="125">
        <f>E11*бжу!E14/100</f>
        <v>0.544</v>
      </c>
      <c r="J11" s="125">
        <f>E11*бжу!G14/100</f>
        <v>0</v>
      </c>
      <c r="K11" s="125">
        <f>E11*бжу!F14/100</f>
        <v>45.28</v>
      </c>
      <c r="L11" s="23">
        <v>500</v>
      </c>
      <c r="M11" s="140">
        <f>E11*L11/1000</f>
        <v>4</v>
      </c>
    </row>
    <row r="12" spans="1:13" ht="45.75" customHeight="1">
      <c r="A12" s="479"/>
      <c r="B12" s="479"/>
      <c r="C12" s="479"/>
      <c r="D12" s="479"/>
      <c r="E12" s="479"/>
      <c r="F12" s="479"/>
      <c r="G12" s="381">
        <f>G10+G11</f>
        <v>3.245</v>
      </c>
      <c r="H12" s="381">
        <f>H10+H11</f>
        <v>5.445</v>
      </c>
      <c r="I12" s="381">
        <f>I10+I11</f>
        <v>14.544</v>
      </c>
      <c r="J12" s="381">
        <f>J10+J11</f>
        <v>0</v>
      </c>
      <c r="K12" s="381">
        <f>K10+K11</f>
        <v>118.43</v>
      </c>
      <c r="L12" s="27"/>
      <c r="M12" s="137">
        <f>SUM(M10:M11)</f>
        <v>6.17</v>
      </c>
    </row>
    <row r="13" spans="1:13" ht="45.75" customHeight="1">
      <c r="A13" s="480" t="s">
        <v>171</v>
      </c>
      <c r="B13" s="482">
        <v>200</v>
      </c>
      <c r="C13" s="470">
        <v>414</v>
      </c>
      <c r="D13" s="37" t="s">
        <v>124</v>
      </c>
      <c r="E13" s="23">
        <v>1</v>
      </c>
      <c r="F13" s="23">
        <v>1</v>
      </c>
      <c r="G13" s="125">
        <f>E13*бжу!C28/100</f>
        <v>0</v>
      </c>
      <c r="H13" s="125">
        <f>E13*бжу!D28/100</f>
        <v>0</v>
      </c>
      <c r="I13" s="125">
        <f>E13*бжу!E28/100</f>
        <v>0.64</v>
      </c>
      <c r="J13" s="125">
        <f>E13*бжу!G28/100</f>
        <v>0</v>
      </c>
      <c r="K13" s="125">
        <f>E13*бжу!F28/100</f>
        <v>2.94</v>
      </c>
      <c r="L13" s="23">
        <v>1100</v>
      </c>
      <c r="M13" s="140">
        <f>E13*L13/1000</f>
        <v>1.1</v>
      </c>
    </row>
    <row r="14" spans="1:13" ht="45.75" customHeight="1">
      <c r="A14" s="481"/>
      <c r="B14" s="481"/>
      <c r="C14" s="471"/>
      <c r="D14" s="37" t="s">
        <v>298</v>
      </c>
      <c r="E14" s="22">
        <v>6</v>
      </c>
      <c r="F14" s="22">
        <v>6</v>
      </c>
      <c r="G14" s="125">
        <f>E14*бжу!C19/100</f>
        <v>0</v>
      </c>
      <c r="H14" s="125">
        <f>E14*бжу!D19/100</f>
        <v>0</v>
      </c>
      <c r="I14" s="125">
        <f>E14*бжу!E19/100</f>
        <v>5.9879999999999995</v>
      </c>
      <c r="J14" s="125">
        <f>E14*бжу!G19/100</f>
        <v>0</v>
      </c>
      <c r="K14" s="125">
        <f>E14*бжу!F19/100</f>
        <v>22.74</v>
      </c>
      <c r="L14" s="22">
        <v>60</v>
      </c>
      <c r="M14" s="140">
        <f>E14*L14/1000</f>
        <v>0.36</v>
      </c>
    </row>
    <row r="15" spans="1:13" ht="45.75" customHeight="1">
      <c r="A15" s="481"/>
      <c r="B15" s="481"/>
      <c r="C15" s="472"/>
      <c r="D15" s="37" t="s">
        <v>32</v>
      </c>
      <c r="E15" s="23">
        <v>100</v>
      </c>
      <c r="F15" s="23">
        <v>100</v>
      </c>
      <c r="G15" s="125">
        <f>E15*бжу!C17/100</f>
        <v>2.8</v>
      </c>
      <c r="H15" s="125">
        <f>E15*бжу!D17/100</f>
        <v>3.2</v>
      </c>
      <c r="I15" s="125">
        <f>E15*бжу!E17/100</f>
        <v>9.4</v>
      </c>
      <c r="J15" s="125">
        <f>E15*бжу!G17/100</f>
        <v>1.3</v>
      </c>
      <c r="K15" s="125">
        <f>E15*бжу!F17/100</f>
        <v>58</v>
      </c>
      <c r="L15" s="23">
        <v>46</v>
      </c>
      <c r="M15" s="140">
        <f>E15*L15/1000</f>
        <v>4.6</v>
      </c>
    </row>
    <row r="16" spans="1:13" ht="45.75" customHeight="1">
      <c r="A16" s="479"/>
      <c r="B16" s="479"/>
      <c r="C16" s="479"/>
      <c r="D16" s="479"/>
      <c r="E16" s="479"/>
      <c r="F16" s="479"/>
      <c r="G16" s="381">
        <f>G13+G14+G15</f>
        <v>2.8</v>
      </c>
      <c r="H16" s="381">
        <f>H13+H14+H15</f>
        <v>3.2</v>
      </c>
      <c r="I16" s="381">
        <f>I13+I14+I15</f>
        <v>16.028</v>
      </c>
      <c r="J16" s="381">
        <f>J13+J14+J15</f>
        <v>1.3</v>
      </c>
      <c r="K16" s="381">
        <f>K13+K14+K15</f>
        <v>83.68</v>
      </c>
      <c r="L16" s="27"/>
      <c r="M16" s="137">
        <f>SUM(M13:M15)</f>
        <v>6.06</v>
      </c>
    </row>
    <row r="17" spans="1:13" ht="45.75" customHeight="1">
      <c r="A17" s="496" t="s">
        <v>24</v>
      </c>
      <c r="B17" s="496"/>
      <c r="C17" s="496"/>
      <c r="D17" s="496"/>
      <c r="E17" s="496"/>
      <c r="F17" s="496"/>
      <c r="G17" s="382">
        <f>G9+G12+G16</f>
        <v>12.395</v>
      </c>
      <c r="H17" s="382">
        <f>H9+H12+H16</f>
        <v>15.286000000000001</v>
      </c>
      <c r="I17" s="382">
        <f>I9+I12+I16</f>
        <v>63.193999999999996</v>
      </c>
      <c r="J17" s="382">
        <f>J9+J12+J16</f>
        <v>2.6</v>
      </c>
      <c r="K17" s="382">
        <f>K9+K12+K16</f>
        <v>397.62</v>
      </c>
      <c r="L17" s="270"/>
      <c r="M17" s="250">
        <f>M9+M12+M16</f>
        <v>20.27</v>
      </c>
    </row>
    <row r="18" spans="1:13" ht="45.75" customHeight="1">
      <c r="A18" s="489" t="s">
        <v>276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158"/>
      <c r="M18" s="140"/>
    </row>
    <row r="19" spans="1:13" s="8" customFormat="1" ht="44.25" customHeight="1">
      <c r="A19" s="273" t="s">
        <v>9</v>
      </c>
      <c r="B19" s="362">
        <v>95</v>
      </c>
      <c r="C19" s="362"/>
      <c r="D19" s="281" t="s">
        <v>9</v>
      </c>
      <c r="E19" s="282">
        <v>95</v>
      </c>
      <c r="F19" s="282">
        <v>66.5</v>
      </c>
      <c r="G19" s="382">
        <f>E19*бжу!C31/100</f>
        <v>0.855</v>
      </c>
      <c r="H19" s="382">
        <f>E19*бжу!D31/100</f>
        <v>0.133</v>
      </c>
      <c r="I19" s="382">
        <f>E19*бжу!E31/100</f>
        <v>6.3175</v>
      </c>
      <c r="J19" s="382">
        <f>E19*бжу!G31/100</f>
        <v>39.9</v>
      </c>
      <c r="K19" s="382">
        <f>E19*бжу!F31/100</f>
        <v>26.6</v>
      </c>
      <c r="L19" s="282">
        <v>134</v>
      </c>
      <c r="M19" s="256">
        <f>E19*L19/1000</f>
        <v>12.73</v>
      </c>
    </row>
    <row r="20" spans="1:13" ht="45.75" customHeight="1">
      <c r="A20" s="467" t="s">
        <v>14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9"/>
    </row>
    <row r="21" spans="1:13" ht="45.75" customHeight="1">
      <c r="A21" s="480" t="s">
        <v>172</v>
      </c>
      <c r="B21" s="482">
        <v>200</v>
      </c>
      <c r="C21" s="514">
        <v>72</v>
      </c>
      <c r="D21" s="49" t="s">
        <v>260</v>
      </c>
      <c r="E21" s="23">
        <v>15</v>
      </c>
      <c r="F21" s="23">
        <v>15</v>
      </c>
      <c r="G21" s="125">
        <f>E21*бжу!C24/100</f>
        <v>2.67</v>
      </c>
      <c r="H21" s="125">
        <f>E21*бжу!D24/100</f>
        <v>1.5</v>
      </c>
      <c r="I21" s="125">
        <f>E21*бжу!E24/100</f>
        <v>0</v>
      </c>
      <c r="J21" s="125">
        <f>E21*бжу!G24/100</f>
        <v>0</v>
      </c>
      <c r="K21" s="125">
        <f>E21*бжу!F24/100</f>
        <v>24.3</v>
      </c>
      <c r="L21" s="23">
        <v>506</v>
      </c>
      <c r="M21" s="140">
        <f aca="true" t="shared" si="0" ref="M21:M26">E21*L21/1000</f>
        <v>7.59</v>
      </c>
    </row>
    <row r="22" spans="1:13" ht="45.75" customHeight="1">
      <c r="A22" s="500"/>
      <c r="B22" s="500"/>
      <c r="C22" s="516"/>
      <c r="D22" s="37" t="s">
        <v>41</v>
      </c>
      <c r="E22" s="22">
        <v>80</v>
      </c>
      <c r="F22" s="22">
        <v>57.6</v>
      </c>
      <c r="G22" s="125">
        <f>E22*бжу!C36/100</f>
        <v>1.6</v>
      </c>
      <c r="H22" s="125">
        <f>E22*бжу!D36/100</f>
        <v>0.23199999999999998</v>
      </c>
      <c r="I22" s="125">
        <f>E22*бжу!E36/100</f>
        <v>9.968</v>
      </c>
      <c r="J22" s="125">
        <f>E22*бжу!G36/100</f>
        <v>11.52</v>
      </c>
      <c r="K22" s="125">
        <f>E22*бжу!F36/100</f>
        <v>46.08</v>
      </c>
      <c r="L22" s="22">
        <v>55</v>
      </c>
      <c r="M22" s="140">
        <f t="shared" si="0"/>
        <v>4.4</v>
      </c>
    </row>
    <row r="23" spans="1:13" ht="45.75" customHeight="1">
      <c r="A23" s="500"/>
      <c r="B23" s="500"/>
      <c r="C23" s="516"/>
      <c r="D23" s="37" t="s">
        <v>311</v>
      </c>
      <c r="E23" s="22">
        <v>30</v>
      </c>
      <c r="F23" s="22">
        <v>24</v>
      </c>
      <c r="G23" s="125">
        <f>E23*бжу!C40/100</f>
        <v>0.54</v>
      </c>
      <c r="H23" s="125">
        <f>E23*бжу!D40/100</f>
        <v>0.024</v>
      </c>
      <c r="I23" s="125">
        <f>E23*бжу!E40/100</f>
        <v>1.3679999999999999</v>
      </c>
      <c r="J23" s="125">
        <f>E23*бжу!G40/100</f>
        <v>10.8</v>
      </c>
      <c r="K23" s="125">
        <f>E23*бжу!F40/100</f>
        <v>6.48</v>
      </c>
      <c r="L23" s="22">
        <v>55</v>
      </c>
      <c r="M23" s="140">
        <f t="shared" si="0"/>
        <v>1.65</v>
      </c>
    </row>
    <row r="24" spans="1:13" ht="45.75" customHeight="1">
      <c r="A24" s="500"/>
      <c r="B24" s="500"/>
      <c r="C24" s="516"/>
      <c r="D24" s="37" t="s">
        <v>33</v>
      </c>
      <c r="E24" s="22">
        <v>15</v>
      </c>
      <c r="F24" s="22">
        <v>12</v>
      </c>
      <c r="G24" s="125">
        <f>E24*бжу!C37/100</f>
        <v>0.195</v>
      </c>
      <c r="H24" s="125">
        <f>E24*бжу!D37/100</f>
        <v>0.012</v>
      </c>
      <c r="I24" s="125">
        <f>E24*бжу!E37/100</f>
        <v>1.008</v>
      </c>
      <c r="J24" s="125">
        <f>E24*бжу!G37/100</f>
        <v>0.6</v>
      </c>
      <c r="K24" s="125">
        <f>E24*бжу!F37/100</f>
        <v>4.08</v>
      </c>
      <c r="L24" s="22">
        <v>50</v>
      </c>
      <c r="M24" s="140">
        <f t="shared" si="0"/>
        <v>0.75</v>
      </c>
    </row>
    <row r="25" spans="1:13" ht="45.75" customHeight="1">
      <c r="A25" s="500"/>
      <c r="B25" s="500"/>
      <c r="C25" s="516"/>
      <c r="D25" s="37" t="s">
        <v>16</v>
      </c>
      <c r="E25" s="22">
        <v>7</v>
      </c>
      <c r="F25" s="22">
        <v>5.88</v>
      </c>
      <c r="G25" s="125">
        <f>E25*бжу!C38/100</f>
        <v>0.09799999999999999</v>
      </c>
      <c r="H25" s="125">
        <f>E25*бжу!D38/100</f>
        <v>0</v>
      </c>
      <c r="I25" s="125">
        <f>E25*бжу!E38/100</f>
        <v>0.5761</v>
      </c>
      <c r="J25" s="125">
        <f>E25*бжу!G38/100</f>
        <v>0.5880000000000001</v>
      </c>
      <c r="K25" s="125">
        <f>E25*бжу!F38/100</f>
        <v>2.408</v>
      </c>
      <c r="L25" s="22">
        <v>42</v>
      </c>
      <c r="M25" s="140">
        <f t="shared" si="0"/>
        <v>0.294</v>
      </c>
    </row>
    <row r="26" spans="1:13" ht="45.75" customHeight="1">
      <c r="A26" s="500"/>
      <c r="B26" s="500"/>
      <c r="C26" s="515"/>
      <c r="D26" s="37" t="s">
        <v>297</v>
      </c>
      <c r="E26" s="22">
        <v>2</v>
      </c>
      <c r="F26" s="22">
        <v>2</v>
      </c>
      <c r="G26" s="125">
        <f>E26*бжу!C15/100</f>
        <v>0</v>
      </c>
      <c r="H26" s="125">
        <f>E26*бжу!D15/100</f>
        <v>1.9980000000000002</v>
      </c>
      <c r="I26" s="125">
        <f>E26*бжу!E15/100</f>
        <v>0</v>
      </c>
      <c r="J26" s="125">
        <f>E26*бжу!G15/100</f>
        <v>0</v>
      </c>
      <c r="K26" s="125">
        <f>E26*бжу!F15/100</f>
        <v>17.98</v>
      </c>
      <c r="L26" s="22">
        <v>157</v>
      </c>
      <c r="M26" s="140">
        <f t="shared" si="0"/>
        <v>0.314</v>
      </c>
    </row>
    <row r="27" spans="1:13" ht="45.75" customHeight="1">
      <c r="A27" s="479"/>
      <c r="B27" s="479"/>
      <c r="C27" s="479"/>
      <c r="D27" s="479"/>
      <c r="E27" s="479"/>
      <c r="F27" s="479"/>
      <c r="G27" s="381">
        <f>G21+G22+G23+G24+G25+G26</f>
        <v>5.103</v>
      </c>
      <c r="H27" s="381">
        <f>H21+H22+H23+H24+H25+H26</f>
        <v>3.766</v>
      </c>
      <c r="I27" s="381">
        <f>I21+I22+I23+I24+I25+I26</f>
        <v>12.920100000000001</v>
      </c>
      <c r="J27" s="381">
        <f>J21+J22+J23+J24+J25+J26</f>
        <v>23.508000000000003</v>
      </c>
      <c r="K27" s="381">
        <f>K21+K22+K23+K24+K25+K26</f>
        <v>101.328</v>
      </c>
      <c r="L27" s="27"/>
      <c r="M27" s="137">
        <f>SUM(M21:M26)</f>
        <v>14.998000000000001</v>
      </c>
    </row>
    <row r="28" spans="1:13" ht="45.75" customHeight="1">
      <c r="A28" s="480" t="s">
        <v>258</v>
      </c>
      <c r="B28" s="482" t="s">
        <v>207</v>
      </c>
      <c r="C28" s="470" t="s">
        <v>323</v>
      </c>
      <c r="D28" s="37" t="s">
        <v>259</v>
      </c>
      <c r="E28" s="22">
        <v>50</v>
      </c>
      <c r="F28" s="22">
        <v>50</v>
      </c>
      <c r="G28" s="125">
        <f>E28*бжу!C11/100</f>
        <v>5.35</v>
      </c>
      <c r="H28" s="125">
        <f>E28*бжу!D11/100</f>
        <v>0.65</v>
      </c>
      <c r="I28" s="125">
        <f>E28*бжу!E11/100</f>
        <v>34.3</v>
      </c>
      <c r="J28" s="125">
        <f>E28*бжу!G11/100</f>
        <v>0</v>
      </c>
      <c r="K28" s="125">
        <f>E28*бжу!F11/100</f>
        <v>167.5</v>
      </c>
      <c r="L28" s="22">
        <v>53</v>
      </c>
      <c r="M28" s="140">
        <f>L28*E28/1000</f>
        <v>2.65</v>
      </c>
    </row>
    <row r="29" spans="1:13" ht="45.75" customHeight="1">
      <c r="A29" s="503"/>
      <c r="B29" s="503"/>
      <c r="C29" s="471"/>
      <c r="D29" s="73" t="s">
        <v>10</v>
      </c>
      <c r="E29" s="123">
        <v>5</v>
      </c>
      <c r="F29" s="123">
        <v>5</v>
      </c>
      <c r="G29" s="125">
        <f>E29*бжу!C14/100</f>
        <v>0.125</v>
      </c>
      <c r="H29" s="125">
        <f>E29*бжу!D14/100</f>
        <v>3.075</v>
      </c>
      <c r="I29" s="125">
        <f>E29*бжу!E14/100</f>
        <v>0.34</v>
      </c>
      <c r="J29" s="125">
        <f>E29*бжу!G14/100</f>
        <v>0</v>
      </c>
      <c r="K29" s="125">
        <f>E29*бжу!F14/100</f>
        <v>28.3</v>
      </c>
      <c r="L29" s="123">
        <v>500</v>
      </c>
      <c r="M29" s="140">
        <f aca="true" t="shared" si="1" ref="M29:M34">L29*E29/1000</f>
        <v>2.5</v>
      </c>
    </row>
    <row r="30" spans="1:13" ht="45.75" customHeight="1">
      <c r="A30" s="503"/>
      <c r="B30" s="503"/>
      <c r="C30" s="471"/>
      <c r="D30" s="73" t="s">
        <v>260</v>
      </c>
      <c r="E30" s="65">
        <v>50</v>
      </c>
      <c r="F30" s="123">
        <v>50</v>
      </c>
      <c r="G30" s="125">
        <f>E30*бжу!C24/100</f>
        <v>8.9</v>
      </c>
      <c r="H30" s="125">
        <f>E30*бжу!D24/100</f>
        <v>5</v>
      </c>
      <c r="I30" s="125">
        <f>E30*бжу!E24/100</f>
        <v>0</v>
      </c>
      <c r="J30" s="125">
        <f>E30*бжу!G24/100</f>
        <v>0</v>
      </c>
      <c r="K30" s="125">
        <f>E30*бжу!F24/100</f>
        <v>81</v>
      </c>
      <c r="L30" s="123">
        <v>506</v>
      </c>
      <c r="M30" s="140">
        <f t="shared" si="1"/>
        <v>25.3</v>
      </c>
    </row>
    <row r="31" spans="1:13" ht="45.75" customHeight="1">
      <c r="A31" s="503"/>
      <c r="B31" s="503"/>
      <c r="C31" s="471"/>
      <c r="D31" s="73" t="s">
        <v>33</v>
      </c>
      <c r="E31" s="123">
        <v>20</v>
      </c>
      <c r="F31" s="123">
        <v>16</v>
      </c>
      <c r="G31" s="125">
        <f>E31*бжу!C37/100</f>
        <v>0.26</v>
      </c>
      <c r="H31" s="125">
        <f>E31*бжу!D37/100</f>
        <v>0.016</v>
      </c>
      <c r="I31" s="125">
        <f>E31*бжу!E37/100</f>
        <v>1.344</v>
      </c>
      <c r="J31" s="125">
        <f>E31*бжу!G37/100</f>
        <v>0.8</v>
      </c>
      <c r="K31" s="125">
        <f>E31*бжу!F37/100</f>
        <v>5.44</v>
      </c>
      <c r="L31" s="123">
        <v>50</v>
      </c>
      <c r="M31" s="140">
        <f t="shared" si="1"/>
        <v>1</v>
      </c>
    </row>
    <row r="32" spans="1:13" ht="45.75" customHeight="1">
      <c r="A32" s="503"/>
      <c r="B32" s="503"/>
      <c r="C32" s="471"/>
      <c r="D32" s="73" t="s">
        <v>16</v>
      </c>
      <c r="E32" s="123">
        <v>15</v>
      </c>
      <c r="F32" s="123">
        <v>12.6</v>
      </c>
      <c r="G32" s="125">
        <f>E32*бжу!C38/100</f>
        <v>0.21</v>
      </c>
      <c r="H32" s="125">
        <f>E32*бжу!D38/100</f>
        <v>0</v>
      </c>
      <c r="I32" s="125">
        <f>E32*бжу!E38/100</f>
        <v>1.2345</v>
      </c>
      <c r="J32" s="125">
        <f>E32*бжу!G38/100</f>
        <v>1.26</v>
      </c>
      <c r="K32" s="125">
        <f>E32*бжу!F38/100</f>
        <v>5.16</v>
      </c>
      <c r="L32" s="123">
        <v>42</v>
      </c>
      <c r="M32" s="140">
        <f t="shared" si="1"/>
        <v>0.63</v>
      </c>
    </row>
    <row r="33" spans="1:13" ht="45.75" customHeight="1">
      <c r="A33" s="503"/>
      <c r="B33" s="503"/>
      <c r="C33" s="471"/>
      <c r="D33" s="73" t="s">
        <v>21</v>
      </c>
      <c r="E33" s="123">
        <v>3</v>
      </c>
      <c r="F33" s="123">
        <v>3</v>
      </c>
      <c r="G33" s="125">
        <f>E33*бжу!C21/100</f>
        <v>0.309</v>
      </c>
      <c r="H33" s="125">
        <f>E33*бжу!D21/100</f>
        <v>0.033</v>
      </c>
      <c r="I33" s="125">
        <f>E33*бжу!E21/100</f>
        <v>2.07</v>
      </c>
      <c r="J33" s="125">
        <f>E33*бжу!G21/100</f>
        <v>0</v>
      </c>
      <c r="K33" s="125">
        <f>E33*бжу!F21/100</f>
        <v>10.02</v>
      </c>
      <c r="L33" s="123">
        <v>40</v>
      </c>
      <c r="M33" s="140">
        <f t="shared" si="1"/>
        <v>0.12</v>
      </c>
    </row>
    <row r="34" spans="1:13" ht="45.75" customHeight="1">
      <c r="A34" s="503"/>
      <c r="B34" s="503"/>
      <c r="C34" s="472"/>
      <c r="D34" s="73" t="s">
        <v>297</v>
      </c>
      <c r="E34" s="22">
        <v>4</v>
      </c>
      <c r="F34" s="22">
        <v>4</v>
      </c>
      <c r="G34" s="125">
        <f>E34*бжу!C15/100</f>
        <v>0</v>
      </c>
      <c r="H34" s="125">
        <f>E34*бжу!D15/100</f>
        <v>3.9960000000000004</v>
      </c>
      <c r="I34" s="125">
        <f>E34*бжу!E15/100</f>
        <v>0</v>
      </c>
      <c r="J34" s="125">
        <f>E34*бжу!G15/100</f>
        <v>0</v>
      </c>
      <c r="K34" s="125">
        <f>E34*бжу!F15/100</f>
        <v>35.96</v>
      </c>
      <c r="L34" s="24">
        <v>157</v>
      </c>
      <c r="M34" s="140">
        <f t="shared" si="1"/>
        <v>0.628</v>
      </c>
    </row>
    <row r="35" spans="1:13" ht="45.75" customHeight="1">
      <c r="A35" s="479"/>
      <c r="B35" s="479"/>
      <c r="C35" s="479"/>
      <c r="D35" s="479"/>
      <c r="E35" s="479"/>
      <c r="F35" s="479"/>
      <c r="G35" s="381">
        <f>G28+G29+G30+G31+G32+G33+G34</f>
        <v>15.154</v>
      </c>
      <c r="H35" s="381">
        <f>H28+H29+H30+H31+H32+H33+H34</f>
        <v>12.77</v>
      </c>
      <c r="I35" s="381">
        <f>I28+I29+I30+I31+I32+I33+I34</f>
        <v>39.2885</v>
      </c>
      <c r="J35" s="381">
        <f>J28+J29+J30+J31+J32+J33+J34</f>
        <v>2.06</v>
      </c>
      <c r="K35" s="381">
        <f>K28+K29+K30+K31+K32+K33+K34</f>
        <v>333.38</v>
      </c>
      <c r="L35" s="27"/>
      <c r="M35" s="137">
        <f>SUM(M28:M34)</f>
        <v>32.828</v>
      </c>
    </row>
    <row r="36" spans="1:13" ht="45.75" customHeight="1">
      <c r="A36" s="241" t="s">
        <v>154</v>
      </c>
      <c r="B36" s="398">
        <v>200</v>
      </c>
      <c r="C36" s="398">
        <v>394</v>
      </c>
      <c r="D36" s="28" t="s">
        <v>126</v>
      </c>
      <c r="E36" s="24">
        <v>9</v>
      </c>
      <c r="F36" s="24">
        <v>9</v>
      </c>
      <c r="G36" s="125">
        <f>E36*бжу!C35/100</f>
        <v>0</v>
      </c>
      <c r="H36" s="125">
        <f>E36*бжу!D35/100</f>
        <v>0.396</v>
      </c>
      <c r="I36" s="125">
        <f>E36*бжу!E35/100</f>
        <v>0.558</v>
      </c>
      <c r="J36" s="125">
        <f>E36*бжу!G35/100</f>
        <v>0.72</v>
      </c>
      <c r="K36" s="125">
        <f>E36*бжу!F35/100</f>
        <v>25.11</v>
      </c>
      <c r="L36" s="23">
        <v>390</v>
      </c>
      <c r="M36" s="135">
        <f>L36*E36/1000</f>
        <v>3.51</v>
      </c>
    </row>
    <row r="37" spans="1:13" ht="45.75" customHeight="1">
      <c r="A37" s="243"/>
      <c r="B37" s="243"/>
      <c r="C37" s="243"/>
      <c r="D37" s="41" t="s">
        <v>296</v>
      </c>
      <c r="E37" s="23">
        <v>5</v>
      </c>
      <c r="F37" s="23">
        <v>5</v>
      </c>
      <c r="G37" s="125">
        <f>E37*бжу!C19/100</f>
        <v>0</v>
      </c>
      <c r="H37" s="125">
        <f>E37*бжу!D19/100</f>
        <v>0</v>
      </c>
      <c r="I37" s="125">
        <f>E37*бжу!E19/100</f>
        <v>4.99</v>
      </c>
      <c r="J37" s="125">
        <f>E37*бжу!G19/100</f>
        <v>0</v>
      </c>
      <c r="K37" s="125">
        <f>E37*бжу!F19/100</f>
        <v>18.95</v>
      </c>
      <c r="L37" s="23">
        <v>60</v>
      </c>
      <c r="M37" s="135">
        <f>L37*E37/1000</f>
        <v>0.3</v>
      </c>
    </row>
    <row r="38" spans="1:13" ht="45.75" customHeight="1">
      <c r="A38" s="479"/>
      <c r="B38" s="479"/>
      <c r="C38" s="479"/>
      <c r="D38" s="479"/>
      <c r="E38" s="479"/>
      <c r="F38" s="479"/>
      <c r="G38" s="381">
        <f>G36+G37</f>
        <v>0</v>
      </c>
      <c r="H38" s="381">
        <f>H36+H37</f>
        <v>0.396</v>
      </c>
      <c r="I38" s="381">
        <f>I36+I37</f>
        <v>5.548</v>
      </c>
      <c r="J38" s="381">
        <f>J36+J37</f>
        <v>0.72</v>
      </c>
      <c r="K38" s="381">
        <f>K36+K37</f>
        <v>44.06</v>
      </c>
      <c r="L38" s="27"/>
      <c r="M38" s="133">
        <f>SUM(M36:M37)</f>
        <v>3.8099999999999996</v>
      </c>
    </row>
    <row r="39" spans="1:13" ht="45.75" customHeight="1">
      <c r="A39" s="56" t="s">
        <v>34</v>
      </c>
      <c r="B39" s="46">
        <v>35</v>
      </c>
      <c r="C39" s="46"/>
      <c r="D39" s="41" t="s">
        <v>19</v>
      </c>
      <c r="E39" s="23">
        <v>35</v>
      </c>
      <c r="F39" s="23">
        <v>35</v>
      </c>
      <c r="G39" s="381">
        <f>E39*бжу!C23/100</f>
        <v>2.31</v>
      </c>
      <c r="H39" s="381">
        <f>E39*бжу!D23/100</f>
        <v>0.42</v>
      </c>
      <c r="I39" s="381">
        <f>E39*бжу!E23/100</f>
        <v>12.355</v>
      </c>
      <c r="J39" s="381">
        <f>E39*бжу!G23/100</f>
        <v>0</v>
      </c>
      <c r="K39" s="381">
        <f>E39*бжу!F23/100</f>
        <v>63.35</v>
      </c>
      <c r="L39" s="23">
        <v>62</v>
      </c>
      <c r="M39" s="141">
        <f>E39*L39/1000</f>
        <v>2.17</v>
      </c>
    </row>
    <row r="40" spans="1:13" ht="45.75" customHeight="1">
      <c r="A40" s="496" t="s">
        <v>23</v>
      </c>
      <c r="B40" s="496"/>
      <c r="C40" s="496"/>
      <c r="D40" s="496"/>
      <c r="E40" s="496"/>
      <c r="F40" s="496"/>
      <c r="G40" s="382">
        <f>G27+G35+G38+G39</f>
        <v>22.566999999999997</v>
      </c>
      <c r="H40" s="382">
        <f>H27+H35+H38+H39</f>
        <v>17.352000000000004</v>
      </c>
      <c r="I40" s="382">
        <f>I27+I35+I38+I39</f>
        <v>70.11160000000001</v>
      </c>
      <c r="J40" s="382">
        <f>J27+J35+J38+J39</f>
        <v>26.288</v>
      </c>
      <c r="K40" s="382">
        <f>K27+K35+K38+K39</f>
        <v>542.1179999999999</v>
      </c>
      <c r="L40" s="270"/>
      <c r="M40" s="262">
        <f>M27+M35+M38+M39</f>
        <v>53.80600000000001</v>
      </c>
    </row>
    <row r="41" spans="1:13" ht="45.75" customHeight="1">
      <c r="A41" s="467" t="s">
        <v>20</v>
      </c>
      <c r="B41" s="468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9"/>
    </row>
    <row r="42" spans="1:13" ht="45.75" customHeight="1">
      <c r="A42" s="480" t="s">
        <v>248</v>
      </c>
      <c r="B42" s="482">
        <v>150</v>
      </c>
      <c r="C42" s="482">
        <v>338</v>
      </c>
      <c r="D42" s="37" t="s">
        <v>302</v>
      </c>
      <c r="E42" s="22">
        <v>40</v>
      </c>
      <c r="F42" s="22">
        <v>34.8</v>
      </c>
      <c r="G42" s="125">
        <f>E42*бжу!C12/100</f>
        <v>5.08</v>
      </c>
      <c r="H42" s="125">
        <f>E42*бжу!D12/100</f>
        <v>4.004</v>
      </c>
      <c r="I42" s="125">
        <f>E42*бжу!E12/100</f>
        <v>0.244</v>
      </c>
      <c r="J42" s="125">
        <f>E42*бжу!G12/100</f>
        <v>0</v>
      </c>
      <c r="K42" s="125">
        <f>E42*бжу!F12/100</f>
        <v>54.8</v>
      </c>
      <c r="L42" s="22">
        <v>300</v>
      </c>
      <c r="M42" s="140">
        <f>E42*L42/1000</f>
        <v>12</v>
      </c>
    </row>
    <row r="43" spans="1:13" ht="45.75" customHeight="1">
      <c r="A43" s="481"/>
      <c r="B43" s="481"/>
      <c r="C43" s="482"/>
      <c r="D43" s="37" t="s">
        <v>32</v>
      </c>
      <c r="E43" s="23">
        <v>100</v>
      </c>
      <c r="F43" s="23">
        <v>100</v>
      </c>
      <c r="G43" s="125">
        <f>E43*бжу!C17/100</f>
        <v>2.8</v>
      </c>
      <c r="H43" s="125">
        <f>E43*бжу!D17/100</f>
        <v>3.2</v>
      </c>
      <c r="I43" s="125">
        <f>E43*бжу!E17/100</f>
        <v>9.4</v>
      </c>
      <c r="J43" s="125">
        <f>E43*бжу!G17/100</f>
        <v>1.3</v>
      </c>
      <c r="K43" s="125">
        <f>E43*бжу!F17/100</f>
        <v>58</v>
      </c>
      <c r="L43" s="23">
        <v>46</v>
      </c>
      <c r="M43" s="140">
        <f>E43*L43/1000</f>
        <v>4.6</v>
      </c>
    </row>
    <row r="44" spans="1:13" ht="45.75" customHeight="1">
      <c r="A44" s="481"/>
      <c r="B44" s="481"/>
      <c r="C44" s="482"/>
      <c r="D44" s="37" t="s">
        <v>10</v>
      </c>
      <c r="E44" s="22">
        <v>5</v>
      </c>
      <c r="F44" s="22">
        <v>5</v>
      </c>
      <c r="G44" s="125">
        <f>E44*бжу!C14/100</f>
        <v>0.125</v>
      </c>
      <c r="H44" s="125">
        <f>E44*бжу!D14/100</f>
        <v>3.075</v>
      </c>
      <c r="I44" s="125">
        <f>E44*бжу!E14/100</f>
        <v>0.34</v>
      </c>
      <c r="J44" s="125">
        <f>E44*бжу!G14/100</f>
        <v>0</v>
      </c>
      <c r="K44" s="125">
        <f>E44*бжу!F14/100</f>
        <v>28.3</v>
      </c>
      <c r="L44" s="22">
        <v>500</v>
      </c>
      <c r="M44" s="140">
        <f>E44*L44/1000</f>
        <v>2.5</v>
      </c>
    </row>
    <row r="45" spans="1:13" ht="45.75" customHeight="1">
      <c r="A45" s="479"/>
      <c r="B45" s="479"/>
      <c r="C45" s="479"/>
      <c r="D45" s="479"/>
      <c r="E45" s="479"/>
      <c r="F45" s="479"/>
      <c r="G45" s="381">
        <f>G42+G43+G44</f>
        <v>8.004999999999999</v>
      </c>
      <c r="H45" s="381">
        <f>H42+H43+H44</f>
        <v>10.279</v>
      </c>
      <c r="I45" s="381">
        <f>I42+I43+I44</f>
        <v>9.984</v>
      </c>
      <c r="J45" s="381">
        <f>J42+J43+J44</f>
        <v>1.3</v>
      </c>
      <c r="K45" s="381">
        <f>K42+K43+K44</f>
        <v>141.1</v>
      </c>
      <c r="L45" s="27"/>
      <c r="M45" s="137">
        <f>SUM(M42:M44)</f>
        <v>19.1</v>
      </c>
    </row>
    <row r="46" spans="1:13" ht="45.75" customHeight="1">
      <c r="A46" s="480" t="s">
        <v>39</v>
      </c>
      <c r="B46" s="482">
        <v>200</v>
      </c>
      <c r="C46" s="482">
        <v>416</v>
      </c>
      <c r="D46" s="37" t="s">
        <v>320</v>
      </c>
      <c r="E46" s="23">
        <v>1</v>
      </c>
      <c r="F46" s="23">
        <v>1</v>
      </c>
      <c r="G46" s="125">
        <f>E46*бжу!C29/100</f>
        <v>0.135</v>
      </c>
      <c r="H46" s="125">
        <f>E46*бжу!D29/100</f>
        <v>0.54</v>
      </c>
      <c r="I46" s="125">
        <f>E46*бжу!E29/100</f>
        <v>0.18600000000000003</v>
      </c>
      <c r="J46" s="125">
        <f>E46*бжу!G29/100</f>
        <v>0</v>
      </c>
      <c r="K46" s="125">
        <f>E46*бжу!F29/100</f>
        <v>6.1</v>
      </c>
      <c r="L46" s="23">
        <v>605</v>
      </c>
      <c r="M46" s="140">
        <f>E46*L46/1000</f>
        <v>0.605</v>
      </c>
    </row>
    <row r="47" spans="1:13" ht="45.75" customHeight="1">
      <c r="A47" s="481"/>
      <c r="B47" s="481"/>
      <c r="C47" s="482"/>
      <c r="D47" s="37" t="s">
        <v>296</v>
      </c>
      <c r="E47" s="22">
        <v>6</v>
      </c>
      <c r="F47" s="22">
        <v>6</v>
      </c>
      <c r="G47" s="125">
        <f>E47*бжу!C19/100</f>
        <v>0</v>
      </c>
      <c r="H47" s="125">
        <f>E47*бжу!D19/100</f>
        <v>0</v>
      </c>
      <c r="I47" s="125">
        <f>E47*бжу!E19/100</f>
        <v>5.9879999999999995</v>
      </c>
      <c r="J47" s="125">
        <f>E47*бжу!G19/100</f>
        <v>0</v>
      </c>
      <c r="K47" s="125">
        <f>E47*бжу!F19/100</f>
        <v>22.74</v>
      </c>
      <c r="L47" s="22">
        <v>60</v>
      </c>
      <c r="M47" s="140">
        <f>E47*L47/1000</f>
        <v>0.36</v>
      </c>
    </row>
    <row r="48" spans="1:13" ht="45.75" customHeight="1">
      <c r="A48" s="481"/>
      <c r="B48" s="481"/>
      <c r="C48" s="482"/>
      <c r="D48" s="37" t="s">
        <v>32</v>
      </c>
      <c r="E48" s="23">
        <v>100</v>
      </c>
      <c r="F48" s="23">
        <v>100</v>
      </c>
      <c r="G48" s="125">
        <f>E48*бжу!C17/100</f>
        <v>2.8</v>
      </c>
      <c r="H48" s="125">
        <f>E48*бжу!D17/100</f>
        <v>3.2</v>
      </c>
      <c r="I48" s="125">
        <f>E48*бжу!E17/100</f>
        <v>9.4</v>
      </c>
      <c r="J48" s="125">
        <f>E48*бжу!G17/100</f>
        <v>1.3</v>
      </c>
      <c r="K48" s="125">
        <f>E48*бжу!F17/100</f>
        <v>58</v>
      </c>
      <c r="L48" s="23">
        <v>46</v>
      </c>
      <c r="M48" s="140">
        <f>E48*L48/1000</f>
        <v>4.6</v>
      </c>
    </row>
    <row r="49" spans="1:13" ht="45.75" customHeight="1">
      <c r="A49" s="479"/>
      <c r="B49" s="479"/>
      <c r="C49" s="479"/>
      <c r="D49" s="479"/>
      <c r="E49" s="479"/>
      <c r="F49" s="479"/>
      <c r="G49" s="381">
        <f>G46+G47+G48</f>
        <v>2.9349999999999996</v>
      </c>
      <c r="H49" s="381">
        <f>H46+H47+H48</f>
        <v>3.74</v>
      </c>
      <c r="I49" s="381">
        <f>I46+I47+I48</f>
        <v>15.574</v>
      </c>
      <c r="J49" s="381">
        <f>J46+J47+J48</f>
        <v>1.3</v>
      </c>
      <c r="K49" s="381">
        <f>K46+K47+K48</f>
        <v>86.84</v>
      </c>
      <c r="L49" s="27"/>
      <c r="M49" s="137">
        <f>SUM(M46:M48)</f>
        <v>5.5649999999999995</v>
      </c>
    </row>
    <row r="50" spans="1:13" ht="45.75" customHeight="1">
      <c r="A50" s="163" t="s">
        <v>35</v>
      </c>
      <c r="B50" s="36">
        <v>30</v>
      </c>
      <c r="C50" s="36"/>
      <c r="D50" s="37" t="s">
        <v>11</v>
      </c>
      <c r="E50" s="22">
        <v>30</v>
      </c>
      <c r="F50" s="22">
        <v>30</v>
      </c>
      <c r="G50" s="381">
        <f>E50*бжу!C22/100</f>
        <v>2.61</v>
      </c>
      <c r="H50" s="381">
        <f>E50*бжу!D22/100</f>
        <v>0.45</v>
      </c>
      <c r="I50" s="381">
        <f>E50*бжу!E22/100</f>
        <v>12</v>
      </c>
      <c r="J50" s="381">
        <f>E50*бжу!G22/100</f>
        <v>0</v>
      </c>
      <c r="K50" s="381">
        <f>E50*бжу!F22/100</f>
        <v>62.7</v>
      </c>
      <c r="L50" s="22">
        <v>62</v>
      </c>
      <c r="M50" s="141">
        <f>E50*L50/1000</f>
        <v>1.86</v>
      </c>
    </row>
    <row r="51" spans="1:13" ht="45.75" customHeight="1">
      <c r="A51" s="496" t="s">
        <v>25</v>
      </c>
      <c r="B51" s="496"/>
      <c r="C51" s="496"/>
      <c r="D51" s="496"/>
      <c r="E51" s="496"/>
      <c r="F51" s="496"/>
      <c r="G51" s="382">
        <f>G45+G49+G50</f>
        <v>13.549999999999997</v>
      </c>
      <c r="H51" s="382">
        <f>H45+H49+H50</f>
        <v>14.469</v>
      </c>
      <c r="I51" s="382">
        <f>I45+I49+I50</f>
        <v>37.558</v>
      </c>
      <c r="J51" s="382">
        <f>J45+J49+J50</f>
        <v>2.6</v>
      </c>
      <c r="K51" s="382">
        <f>K45+K49+K50</f>
        <v>290.64</v>
      </c>
      <c r="L51" s="270"/>
      <c r="M51" s="262">
        <f>M45+M49+M50</f>
        <v>26.525</v>
      </c>
    </row>
    <row r="52" spans="1:13" ht="39.75" customHeight="1">
      <c r="A52" s="385" t="s">
        <v>219</v>
      </c>
      <c r="B52" s="359">
        <v>5</v>
      </c>
      <c r="C52" s="359"/>
      <c r="D52" s="365" t="s">
        <v>218</v>
      </c>
      <c r="E52" s="282">
        <v>5</v>
      </c>
      <c r="F52" s="282">
        <v>5</v>
      </c>
      <c r="G52" s="382"/>
      <c r="H52" s="382"/>
      <c r="I52" s="382"/>
      <c r="J52" s="382"/>
      <c r="K52" s="382"/>
      <c r="L52" s="282">
        <v>10.3</v>
      </c>
      <c r="M52" s="250">
        <f>E52*L52/1000</f>
        <v>0.0515</v>
      </c>
    </row>
    <row r="53" spans="1:13" ht="45.75" customHeight="1">
      <c r="A53" s="499" t="s">
        <v>26</v>
      </c>
      <c r="B53" s="499"/>
      <c r="C53" s="499"/>
      <c r="D53" s="499"/>
      <c r="E53" s="499"/>
      <c r="F53" s="499"/>
      <c r="G53" s="266">
        <f>G17+G19+G40+G51</f>
        <v>49.36699999999999</v>
      </c>
      <c r="H53" s="266">
        <f>H17+H19+H40+H51</f>
        <v>47.24</v>
      </c>
      <c r="I53" s="266">
        <f>I17+I19+I40+I51</f>
        <v>177.18110000000001</v>
      </c>
      <c r="J53" s="266">
        <f>J17+J19+J40+J51</f>
        <v>71.38799999999999</v>
      </c>
      <c r="K53" s="266">
        <f>K17+K19+K40+K51</f>
        <v>1256.978</v>
      </c>
      <c r="L53" s="271"/>
      <c r="M53" s="261">
        <f>M17+M19+M40+M51+M52</f>
        <v>113.38250000000002</v>
      </c>
    </row>
    <row r="54" spans="1:13" ht="24.75" customHeight="1">
      <c r="A54" s="70"/>
      <c r="B54" s="70"/>
      <c r="C54" s="70"/>
      <c r="D54" s="130"/>
      <c r="E54" s="61"/>
      <c r="F54" s="61"/>
      <c r="G54" s="57"/>
      <c r="H54" s="57"/>
      <c r="I54" s="57"/>
      <c r="J54" s="57"/>
      <c r="K54" s="57"/>
      <c r="L54" s="61"/>
      <c r="M54" s="128"/>
    </row>
    <row r="55" spans="1:13" ht="35.25">
      <c r="A55" s="70"/>
      <c r="B55" s="70"/>
      <c r="C55" s="70"/>
      <c r="D55" s="128"/>
      <c r="E55" s="138"/>
      <c r="F55" s="138"/>
      <c r="L55" s="138"/>
      <c r="M55" s="128"/>
    </row>
    <row r="56" spans="1:13" ht="35.25">
      <c r="A56" s="70"/>
      <c r="B56" s="70"/>
      <c r="C56" s="70"/>
      <c r="D56" s="128"/>
      <c r="E56" s="138"/>
      <c r="F56" s="138"/>
      <c r="L56" s="138"/>
      <c r="M56" s="128"/>
    </row>
    <row r="57" spans="1:13" ht="35.25">
      <c r="A57" s="70"/>
      <c r="B57" s="70"/>
      <c r="C57" s="70"/>
      <c r="D57" s="128"/>
      <c r="E57" s="138"/>
      <c r="F57" s="138"/>
      <c r="L57" s="138"/>
      <c r="M57" s="128"/>
    </row>
    <row r="58" spans="1:13" ht="35.25">
      <c r="A58" s="70"/>
      <c r="B58" s="70"/>
      <c r="C58" s="70"/>
      <c r="D58" s="128"/>
      <c r="E58" s="138"/>
      <c r="F58" s="138"/>
      <c r="L58" s="138"/>
      <c r="M58" s="128"/>
    </row>
    <row r="59" spans="1:13" ht="35.25">
      <c r="A59" s="70"/>
      <c r="B59" s="70"/>
      <c r="C59" s="70"/>
      <c r="D59" s="128"/>
      <c r="E59" s="138"/>
      <c r="F59" s="138"/>
      <c r="L59" s="138"/>
      <c r="M59" s="128"/>
    </row>
    <row r="60" spans="1:13" ht="35.25">
      <c r="A60" s="70"/>
      <c r="B60" s="70"/>
      <c r="C60" s="70"/>
      <c r="D60" s="128"/>
      <c r="E60" s="138"/>
      <c r="F60" s="138"/>
      <c r="L60" s="138"/>
      <c r="M60" s="128"/>
    </row>
    <row r="61" spans="1:13" ht="35.25">
      <c r="A61" s="70"/>
      <c r="B61" s="70"/>
      <c r="C61" s="70"/>
      <c r="D61" s="128"/>
      <c r="E61" s="138"/>
      <c r="F61" s="138"/>
      <c r="L61" s="138"/>
      <c r="M61" s="128"/>
    </row>
    <row r="62" spans="1:13" ht="35.25">
      <c r="A62" s="70"/>
      <c r="B62" s="70"/>
      <c r="C62" s="70"/>
      <c r="D62" s="128"/>
      <c r="E62" s="138"/>
      <c r="F62" s="138"/>
      <c r="L62" s="138"/>
      <c r="M62" s="128"/>
    </row>
    <row r="63" spans="1:13" ht="35.25">
      <c r="A63" s="70"/>
      <c r="B63" s="70"/>
      <c r="C63" s="70"/>
      <c r="D63" s="128"/>
      <c r="E63" s="138"/>
      <c r="F63" s="138"/>
      <c r="L63" s="138"/>
      <c r="M63" s="128"/>
    </row>
    <row r="64" spans="1:13" ht="35.25">
      <c r="A64" s="70"/>
      <c r="B64" s="70"/>
      <c r="C64" s="70"/>
      <c r="D64" s="128"/>
      <c r="E64" s="138"/>
      <c r="F64" s="138"/>
      <c r="L64" s="138"/>
      <c r="M64" s="128"/>
    </row>
    <row r="65" spans="1:13" ht="35.25">
      <c r="A65" s="70"/>
      <c r="B65" s="70"/>
      <c r="C65" s="70"/>
      <c r="D65" s="128"/>
      <c r="E65" s="138"/>
      <c r="F65" s="138"/>
      <c r="L65" s="138"/>
      <c r="M65" s="128"/>
    </row>
    <row r="66" spans="1:13" ht="35.25">
      <c r="A66" s="70"/>
      <c r="B66" s="70"/>
      <c r="C66" s="70"/>
      <c r="D66" s="128"/>
      <c r="E66" s="138"/>
      <c r="F66" s="138"/>
      <c r="L66" s="138"/>
      <c r="M66" s="128"/>
    </row>
    <row r="67" spans="1:13" ht="35.25">
      <c r="A67" s="70"/>
      <c r="B67" s="70"/>
      <c r="C67" s="70"/>
      <c r="D67" s="128"/>
      <c r="E67" s="138"/>
      <c r="F67" s="138"/>
      <c r="L67" s="138"/>
      <c r="M67" s="128"/>
    </row>
    <row r="68" spans="1:13" ht="35.25">
      <c r="A68" s="70"/>
      <c r="B68" s="70"/>
      <c r="C68" s="70"/>
      <c r="D68" s="128"/>
      <c r="E68" s="138"/>
      <c r="F68" s="138"/>
      <c r="L68" s="138"/>
      <c r="M68" s="128"/>
    </row>
    <row r="69" spans="1:13" ht="35.25">
      <c r="A69" s="70"/>
      <c r="B69" s="70"/>
      <c r="C69" s="70"/>
      <c r="D69" s="128"/>
      <c r="E69" s="138"/>
      <c r="F69" s="138"/>
      <c r="L69" s="138"/>
      <c r="M69" s="128"/>
    </row>
    <row r="70" spans="1:13" ht="35.25">
      <c r="A70" s="70"/>
      <c r="B70" s="70"/>
      <c r="C70" s="70"/>
      <c r="D70" s="128"/>
      <c r="E70" s="138"/>
      <c r="F70" s="138"/>
      <c r="L70" s="138"/>
      <c r="M70" s="128"/>
    </row>
    <row r="71" spans="1:13" ht="35.25">
      <c r="A71" s="70"/>
      <c r="B71" s="70"/>
      <c r="C71" s="70"/>
      <c r="D71" s="128"/>
      <c r="E71" s="138"/>
      <c r="F71" s="138"/>
      <c r="L71" s="138"/>
      <c r="M71" s="128"/>
    </row>
    <row r="72" spans="1:13" ht="35.25">
      <c r="A72" s="70"/>
      <c r="B72" s="70"/>
      <c r="C72" s="70"/>
      <c r="D72" s="128"/>
      <c r="E72" s="138"/>
      <c r="F72" s="138"/>
      <c r="L72" s="138"/>
      <c r="M72" s="128"/>
    </row>
    <row r="73" spans="1:13" ht="35.25">
      <c r="A73" s="70"/>
      <c r="B73" s="70"/>
      <c r="C73" s="70"/>
      <c r="D73" s="128"/>
      <c r="E73" s="138"/>
      <c r="F73" s="138"/>
      <c r="L73" s="138"/>
      <c r="M73" s="128"/>
    </row>
    <row r="74" spans="1:13" ht="35.25">
      <c r="A74" s="70"/>
      <c r="B74" s="70"/>
      <c r="C74" s="70"/>
      <c r="D74" s="128"/>
      <c r="E74" s="138"/>
      <c r="F74" s="138"/>
      <c r="L74" s="138"/>
      <c r="M74" s="128"/>
    </row>
    <row r="75" spans="1:13" ht="35.25">
      <c r="A75" s="70"/>
      <c r="B75" s="70"/>
      <c r="C75" s="70"/>
      <c r="D75" s="128"/>
      <c r="E75" s="138"/>
      <c r="F75" s="138"/>
      <c r="L75" s="138"/>
      <c r="M75" s="128"/>
    </row>
    <row r="76" spans="1:13" ht="35.25">
      <c r="A76" s="70"/>
      <c r="B76" s="70"/>
      <c r="C76" s="70"/>
      <c r="D76" s="128"/>
      <c r="E76" s="138"/>
      <c r="F76" s="138"/>
      <c r="L76" s="138"/>
      <c r="M76" s="128"/>
    </row>
    <row r="77" spans="1:13" ht="35.25">
      <c r="A77" s="70"/>
      <c r="B77" s="70"/>
      <c r="C77" s="70"/>
      <c r="D77" s="128"/>
      <c r="E77" s="138"/>
      <c r="F77" s="138"/>
      <c r="L77" s="138"/>
      <c r="M77" s="128"/>
    </row>
    <row r="78" spans="1:13" ht="35.25">
      <c r="A78" s="70"/>
      <c r="B78" s="70"/>
      <c r="C78" s="70"/>
      <c r="D78" s="128"/>
      <c r="E78" s="138"/>
      <c r="F78" s="138"/>
      <c r="L78" s="138"/>
      <c r="M78" s="128"/>
    </row>
    <row r="79" spans="1:13" ht="35.25">
      <c r="A79" s="70"/>
      <c r="B79" s="70"/>
      <c r="C79" s="70"/>
      <c r="D79" s="128"/>
      <c r="E79" s="138"/>
      <c r="F79" s="138"/>
      <c r="L79" s="138"/>
      <c r="M79" s="128"/>
    </row>
    <row r="80" spans="1:13" ht="35.25">
      <c r="A80" s="70"/>
      <c r="B80" s="70"/>
      <c r="C80" s="70"/>
      <c r="D80" s="128"/>
      <c r="E80" s="138"/>
      <c r="F80" s="138"/>
      <c r="L80" s="138"/>
      <c r="M80" s="128"/>
    </row>
    <row r="81" spans="1:13" ht="35.25">
      <c r="A81" s="70"/>
      <c r="B81" s="70"/>
      <c r="C81" s="70"/>
      <c r="D81" s="128"/>
      <c r="E81" s="138"/>
      <c r="F81" s="138"/>
      <c r="L81" s="138"/>
      <c r="M81" s="128"/>
    </row>
    <row r="82" spans="1:13" ht="35.25">
      <c r="A82" s="70"/>
      <c r="B82" s="70"/>
      <c r="C82" s="70"/>
      <c r="D82" s="128"/>
      <c r="E82" s="138"/>
      <c r="F82" s="138"/>
      <c r="L82" s="138"/>
      <c r="M82" s="128"/>
    </row>
    <row r="83" spans="1:13" ht="35.25">
      <c r="A83" s="70"/>
      <c r="B83" s="70"/>
      <c r="C83" s="70"/>
      <c r="D83" s="128"/>
      <c r="E83" s="138"/>
      <c r="F83" s="138"/>
      <c r="L83" s="138"/>
      <c r="M83" s="128"/>
    </row>
    <row r="84" spans="1:13" ht="35.25">
      <c r="A84" s="70"/>
      <c r="B84" s="70"/>
      <c r="C84" s="70"/>
      <c r="D84" s="128"/>
      <c r="E84" s="138"/>
      <c r="F84" s="138"/>
      <c r="L84" s="138"/>
      <c r="M84" s="128"/>
    </row>
    <row r="85" spans="1:13" ht="35.25">
      <c r="A85" s="70"/>
      <c r="B85" s="70"/>
      <c r="C85" s="70"/>
      <c r="D85" s="128"/>
      <c r="E85" s="138"/>
      <c r="F85" s="138"/>
      <c r="L85" s="138"/>
      <c r="M85" s="128"/>
    </row>
    <row r="86" spans="1:13" ht="35.25">
      <c r="A86" s="70"/>
      <c r="B86" s="70"/>
      <c r="C86" s="70"/>
      <c r="D86" s="128"/>
      <c r="E86" s="138"/>
      <c r="F86" s="138"/>
      <c r="L86" s="138"/>
      <c r="M86" s="128"/>
    </row>
    <row r="87" spans="1:13" ht="35.25">
      <c r="A87" s="70"/>
      <c r="B87" s="70"/>
      <c r="C87" s="70"/>
      <c r="D87" s="128"/>
      <c r="E87" s="138"/>
      <c r="F87" s="138"/>
      <c r="L87" s="138"/>
      <c r="M87" s="128"/>
    </row>
    <row r="88" spans="1:13" ht="35.25">
      <c r="A88" s="70"/>
      <c r="B88" s="70"/>
      <c r="C88" s="70"/>
      <c r="D88" s="128"/>
      <c r="E88" s="138"/>
      <c r="F88" s="138"/>
      <c r="L88" s="138"/>
      <c r="M88" s="128"/>
    </row>
    <row r="89" spans="1:13" ht="35.25">
      <c r="A89" s="70"/>
      <c r="B89" s="70"/>
      <c r="C89" s="70"/>
      <c r="D89" s="128"/>
      <c r="E89" s="138"/>
      <c r="F89" s="138"/>
      <c r="L89" s="138"/>
      <c r="M89" s="128"/>
    </row>
    <row r="90" spans="1:13" ht="35.25">
      <c r="A90" s="70"/>
      <c r="B90" s="70"/>
      <c r="C90" s="70"/>
      <c r="D90" s="128"/>
      <c r="E90" s="138"/>
      <c r="F90" s="138"/>
      <c r="L90" s="138"/>
      <c r="M90" s="128"/>
    </row>
    <row r="91" spans="1:13" ht="35.25">
      <c r="A91" s="70"/>
      <c r="B91" s="70"/>
      <c r="C91" s="70"/>
      <c r="D91" s="128"/>
      <c r="E91" s="138"/>
      <c r="F91" s="138"/>
      <c r="L91" s="138"/>
      <c r="M91" s="128"/>
    </row>
    <row r="92" spans="1:13" ht="35.25">
      <c r="A92" s="70"/>
      <c r="B92" s="70"/>
      <c r="C92" s="70"/>
      <c r="D92" s="128"/>
      <c r="E92" s="138"/>
      <c r="F92" s="138"/>
      <c r="L92" s="138"/>
      <c r="M92" s="128"/>
    </row>
    <row r="93" spans="1:13" ht="35.25">
      <c r="A93" s="70"/>
      <c r="B93" s="70"/>
      <c r="C93" s="70"/>
      <c r="D93" s="128"/>
      <c r="E93" s="138"/>
      <c r="F93" s="138"/>
      <c r="L93" s="138"/>
      <c r="M93" s="128"/>
    </row>
    <row r="94" spans="1:13" ht="35.25">
      <c r="A94" s="70"/>
      <c r="B94" s="70"/>
      <c r="C94" s="70"/>
      <c r="D94" s="128"/>
      <c r="E94" s="138"/>
      <c r="F94" s="138"/>
      <c r="L94" s="138"/>
      <c r="M94" s="128"/>
    </row>
    <row r="95" spans="1:13" ht="35.25">
      <c r="A95" s="70"/>
      <c r="B95" s="70"/>
      <c r="C95" s="70"/>
      <c r="D95" s="128"/>
      <c r="E95" s="138"/>
      <c r="F95" s="138"/>
      <c r="L95" s="138"/>
      <c r="M95" s="128"/>
    </row>
    <row r="96" spans="1:13" ht="35.25">
      <c r="A96" s="70"/>
      <c r="B96" s="70"/>
      <c r="C96" s="70"/>
      <c r="D96" s="128"/>
      <c r="E96" s="138"/>
      <c r="F96" s="138"/>
      <c r="L96" s="138"/>
      <c r="M96" s="128"/>
    </row>
    <row r="97" spans="1:13" ht="35.25">
      <c r="A97" s="70"/>
      <c r="B97" s="70"/>
      <c r="C97" s="70"/>
      <c r="D97" s="128"/>
      <c r="E97" s="138"/>
      <c r="F97" s="138"/>
      <c r="L97" s="138"/>
      <c r="M97" s="128"/>
    </row>
    <row r="98" spans="1:13" ht="35.25">
      <c r="A98" s="70"/>
      <c r="B98" s="70"/>
      <c r="C98" s="70"/>
      <c r="D98" s="128"/>
      <c r="E98" s="138"/>
      <c r="F98" s="138"/>
      <c r="L98" s="138"/>
      <c r="M98" s="128"/>
    </row>
    <row r="99" spans="1:13" ht="35.25">
      <c r="A99" s="70"/>
      <c r="B99" s="70"/>
      <c r="C99" s="70"/>
      <c r="D99" s="128"/>
      <c r="E99" s="138"/>
      <c r="F99" s="138"/>
      <c r="L99" s="138"/>
      <c r="M99" s="128"/>
    </row>
    <row r="100" spans="1:13" ht="35.25">
      <c r="A100" s="70"/>
      <c r="B100" s="70"/>
      <c r="C100" s="70"/>
      <c r="D100" s="128"/>
      <c r="E100" s="138"/>
      <c r="F100" s="138"/>
      <c r="L100" s="138"/>
      <c r="M100" s="128"/>
    </row>
    <row r="101" spans="1:13" ht="35.25">
      <c r="A101" s="70"/>
      <c r="B101" s="70"/>
      <c r="C101" s="70"/>
      <c r="D101" s="128"/>
      <c r="E101" s="138"/>
      <c r="F101" s="138"/>
      <c r="L101" s="138"/>
      <c r="M101" s="128"/>
    </row>
    <row r="102" spans="1:13" ht="35.25">
      <c r="A102" s="70"/>
      <c r="B102" s="70"/>
      <c r="C102" s="70"/>
      <c r="D102" s="128"/>
      <c r="E102" s="138"/>
      <c r="F102" s="138"/>
      <c r="L102" s="138"/>
      <c r="M102" s="128"/>
    </row>
    <row r="103" spans="1:13" ht="35.25">
      <c r="A103" s="70"/>
      <c r="B103" s="70"/>
      <c r="C103" s="70"/>
      <c r="D103" s="128"/>
      <c r="E103" s="138"/>
      <c r="F103" s="138"/>
      <c r="L103" s="138"/>
      <c r="M103" s="128"/>
    </row>
    <row r="104" spans="1:13" ht="35.25">
      <c r="A104" s="70"/>
      <c r="B104" s="70"/>
      <c r="C104" s="70"/>
      <c r="D104" s="128"/>
      <c r="E104" s="138"/>
      <c r="F104" s="138"/>
      <c r="L104" s="138"/>
      <c r="M104" s="128"/>
    </row>
    <row r="105" spans="1:13" ht="35.25">
      <c r="A105" s="70"/>
      <c r="B105" s="70"/>
      <c r="C105" s="70"/>
      <c r="D105" s="128"/>
      <c r="E105" s="138"/>
      <c r="F105" s="138"/>
      <c r="L105" s="138"/>
      <c r="M105" s="128"/>
    </row>
    <row r="106" spans="1:13" ht="35.25">
      <c r="A106" s="70"/>
      <c r="B106" s="70"/>
      <c r="C106" s="70"/>
      <c r="D106" s="128"/>
      <c r="E106" s="138"/>
      <c r="F106" s="138"/>
      <c r="L106" s="138"/>
      <c r="M106" s="128"/>
    </row>
    <row r="107" spans="1:13" ht="35.25">
      <c r="A107" s="70"/>
      <c r="B107" s="70"/>
      <c r="C107" s="70"/>
      <c r="D107" s="128"/>
      <c r="E107" s="138"/>
      <c r="F107" s="138"/>
      <c r="L107" s="138"/>
      <c r="M107" s="128"/>
    </row>
    <row r="108" spans="1:13" ht="35.25">
      <c r="A108" s="70"/>
      <c r="B108" s="70"/>
      <c r="C108" s="70"/>
      <c r="D108" s="128"/>
      <c r="E108" s="138"/>
      <c r="F108" s="138"/>
      <c r="L108" s="138"/>
      <c r="M108" s="128"/>
    </row>
    <row r="109" spans="1:13" ht="35.25">
      <c r="A109" s="70"/>
      <c r="B109" s="70"/>
      <c r="C109" s="70"/>
      <c r="D109" s="128"/>
      <c r="E109" s="138"/>
      <c r="F109" s="138"/>
      <c r="L109" s="138"/>
      <c r="M109" s="128"/>
    </row>
    <row r="110" spans="1:13" ht="35.25">
      <c r="A110" s="70"/>
      <c r="B110" s="70"/>
      <c r="C110" s="70"/>
      <c r="D110" s="128"/>
      <c r="E110" s="138"/>
      <c r="F110" s="138"/>
      <c r="L110" s="138"/>
      <c r="M110" s="128"/>
    </row>
    <row r="111" spans="1:13" ht="35.25">
      <c r="A111" s="70"/>
      <c r="B111" s="70"/>
      <c r="C111" s="70"/>
      <c r="D111" s="128"/>
      <c r="E111" s="138"/>
      <c r="F111" s="138"/>
      <c r="L111" s="138"/>
      <c r="M111" s="128"/>
    </row>
    <row r="112" spans="1:13" ht="35.25">
      <c r="A112" s="70"/>
      <c r="B112" s="70"/>
      <c r="C112" s="70"/>
      <c r="D112" s="128"/>
      <c r="E112" s="138"/>
      <c r="F112" s="138"/>
      <c r="L112" s="138"/>
      <c r="M112" s="128"/>
    </row>
    <row r="113" spans="1:13" ht="35.25">
      <c r="A113" s="70"/>
      <c r="B113" s="70"/>
      <c r="C113" s="70"/>
      <c r="D113" s="128"/>
      <c r="E113" s="138"/>
      <c r="F113" s="138"/>
      <c r="L113" s="138"/>
      <c r="M113" s="128"/>
    </row>
    <row r="114" spans="1:13" ht="35.25">
      <c r="A114" s="70"/>
      <c r="B114" s="70"/>
      <c r="C114" s="70"/>
      <c r="D114" s="128"/>
      <c r="E114" s="138"/>
      <c r="F114" s="138"/>
      <c r="L114" s="138"/>
      <c r="M114" s="128"/>
    </row>
    <row r="115" spans="1:13" ht="35.25">
      <c r="A115" s="70"/>
      <c r="B115" s="70"/>
      <c r="C115" s="70"/>
      <c r="D115" s="128"/>
      <c r="E115" s="138"/>
      <c r="F115" s="138"/>
      <c r="L115" s="138"/>
      <c r="M115" s="128"/>
    </row>
    <row r="116" spans="1:13" ht="35.25">
      <c r="A116" s="70"/>
      <c r="B116" s="70"/>
      <c r="C116" s="70"/>
      <c r="D116" s="128"/>
      <c r="E116" s="138"/>
      <c r="F116" s="138"/>
      <c r="L116" s="138"/>
      <c r="M116" s="128"/>
    </row>
    <row r="117" spans="1:13" ht="35.25">
      <c r="A117" s="70"/>
      <c r="B117" s="70"/>
      <c r="C117" s="70"/>
      <c r="D117" s="128"/>
      <c r="E117" s="138"/>
      <c r="F117" s="138"/>
      <c r="L117" s="138"/>
      <c r="M117" s="128"/>
    </row>
    <row r="118" spans="1:13" ht="35.25">
      <c r="A118" s="70"/>
      <c r="B118" s="70"/>
      <c r="C118" s="70"/>
      <c r="D118" s="128"/>
      <c r="E118" s="138"/>
      <c r="F118" s="138"/>
      <c r="L118" s="138"/>
      <c r="M118" s="128"/>
    </row>
    <row r="119" spans="1:13" ht="35.25">
      <c r="A119" s="70"/>
      <c r="B119" s="70"/>
      <c r="C119" s="70"/>
      <c r="D119" s="128"/>
      <c r="E119" s="138"/>
      <c r="F119" s="138"/>
      <c r="L119" s="138"/>
      <c r="M119" s="128"/>
    </row>
    <row r="120" spans="1:13" ht="35.25">
      <c r="A120" s="70"/>
      <c r="B120" s="70"/>
      <c r="C120" s="70"/>
      <c r="D120" s="128"/>
      <c r="E120" s="138"/>
      <c r="F120" s="138"/>
      <c r="L120" s="138"/>
      <c r="M120" s="128"/>
    </row>
    <row r="121" spans="1:13" ht="35.25">
      <c r="A121" s="70"/>
      <c r="B121" s="70"/>
      <c r="C121" s="70"/>
      <c r="D121" s="128"/>
      <c r="E121" s="138"/>
      <c r="F121" s="138"/>
      <c r="L121" s="138"/>
      <c r="M121" s="128"/>
    </row>
    <row r="122" spans="1:13" ht="35.25">
      <c r="A122" s="70"/>
      <c r="B122" s="70"/>
      <c r="C122" s="70"/>
      <c r="D122" s="128"/>
      <c r="E122" s="138"/>
      <c r="F122" s="138"/>
      <c r="L122" s="138"/>
      <c r="M122" s="128"/>
    </row>
    <row r="123" spans="1:13" ht="35.25">
      <c r="A123" s="70"/>
      <c r="B123" s="70"/>
      <c r="C123" s="70"/>
      <c r="D123" s="128"/>
      <c r="E123" s="138"/>
      <c r="F123" s="138"/>
      <c r="L123" s="138"/>
      <c r="M123" s="128"/>
    </row>
    <row r="124" spans="1:13" ht="35.25">
      <c r="A124" s="70"/>
      <c r="B124" s="70"/>
      <c r="C124" s="70"/>
      <c r="D124" s="128"/>
      <c r="E124" s="138"/>
      <c r="F124" s="138"/>
      <c r="L124" s="138"/>
      <c r="M124" s="128"/>
    </row>
    <row r="125" spans="1:13" ht="35.25">
      <c r="A125" s="70"/>
      <c r="B125" s="70"/>
      <c r="C125" s="70"/>
      <c r="D125" s="128"/>
      <c r="E125" s="138"/>
      <c r="F125" s="138"/>
      <c r="L125" s="138"/>
      <c r="M125" s="128"/>
    </row>
    <row r="126" spans="1:13" ht="35.25">
      <c r="A126" s="70"/>
      <c r="B126" s="70"/>
      <c r="C126" s="70"/>
      <c r="D126" s="128"/>
      <c r="E126" s="138"/>
      <c r="F126" s="138"/>
      <c r="L126" s="138"/>
      <c r="M126" s="128"/>
    </row>
    <row r="127" spans="1:13" ht="35.25">
      <c r="A127" s="70"/>
      <c r="B127" s="70"/>
      <c r="C127" s="70"/>
      <c r="D127" s="128"/>
      <c r="E127" s="138"/>
      <c r="F127" s="138"/>
      <c r="L127" s="138"/>
      <c r="M127" s="128"/>
    </row>
    <row r="128" spans="1:13" ht="35.25">
      <c r="A128" s="70"/>
      <c r="B128" s="70"/>
      <c r="C128" s="70"/>
      <c r="D128" s="128"/>
      <c r="E128" s="138"/>
      <c r="F128" s="138"/>
      <c r="L128" s="138"/>
      <c r="M128" s="128"/>
    </row>
    <row r="129" spans="1:13" ht="35.25">
      <c r="A129" s="70"/>
      <c r="B129" s="70"/>
      <c r="C129" s="70"/>
      <c r="D129" s="128"/>
      <c r="E129" s="138"/>
      <c r="F129" s="138"/>
      <c r="L129" s="138"/>
      <c r="M129" s="128"/>
    </row>
    <row r="130" spans="1:13" ht="35.25">
      <c r="A130" s="70"/>
      <c r="B130" s="70"/>
      <c r="C130" s="70"/>
      <c r="D130" s="128"/>
      <c r="E130" s="138"/>
      <c r="F130" s="138"/>
      <c r="L130" s="138"/>
      <c r="M130" s="128"/>
    </row>
    <row r="131" spans="1:13" ht="35.25">
      <c r="A131" s="70"/>
      <c r="B131" s="70"/>
      <c r="C131" s="70"/>
      <c r="D131" s="128"/>
      <c r="E131" s="138"/>
      <c r="F131" s="138"/>
      <c r="L131" s="138"/>
      <c r="M131" s="128"/>
    </row>
    <row r="132" spans="1:13" ht="35.25">
      <c r="A132" s="70"/>
      <c r="B132" s="70"/>
      <c r="C132" s="70"/>
      <c r="D132" s="128"/>
      <c r="E132" s="138"/>
      <c r="F132" s="138"/>
      <c r="L132" s="138"/>
      <c r="M132" s="128"/>
    </row>
    <row r="133" spans="1:13" ht="35.25">
      <c r="A133" s="70"/>
      <c r="B133" s="70"/>
      <c r="C133" s="70"/>
      <c r="D133" s="128"/>
      <c r="E133" s="138"/>
      <c r="F133" s="138"/>
      <c r="L133" s="138"/>
      <c r="M133" s="128"/>
    </row>
    <row r="134" spans="1:13" ht="35.25">
      <c r="A134" s="70"/>
      <c r="B134" s="70"/>
      <c r="C134" s="70"/>
      <c r="D134" s="128"/>
      <c r="E134" s="138"/>
      <c r="F134" s="138"/>
      <c r="L134" s="138"/>
      <c r="M134" s="128"/>
    </row>
    <row r="135" spans="1:13" ht="35.25">
      <c r="A135" s="70"/>
      <c r="B135" s="70"/>
      <c r="C135" s="70"/>
      <c r="D135" s="128"/>
      <c r="E135" s="138"/>
      <c r="F135" s="138"/>
      <c r="L135" s="138"/>
      <c r="M135" s="128"/>
    </row>
    <row r="136" spans="1:13" ht="35.25">
      <c r="A136" s="70"/>
      <c r="B136" s="70"/>
      <c r="C136" s="70"/>
      <c r="D136" s="128"/>
      <c r="E136" s="138"/>
      <c r="F136" s="138"/>
      <c r="L136" s="138"/>
      <c r="M136" s="128"/>
    </row>
    <row r="137" spans="1:13" ht="35.25">
      <c r="A137" s="70"/>
      <c r="B137" s="70"/>
      <c r="C137" s="70"/>
      <c r="D137" s="128"/>
      <c r="E137" s="138"/>
      <c r="F137" s="138"/>
      <c r="L137" s="138"/>
      <c r="M137" s="128"/>
    </row>
    <row r="138" spans="1:13" ht="35.25">
      <c r="A138" s="70"/>
      <c r="B138" s="70"/>
      <c r="C138" s="70"/>
      <c r="D138" s="128"/>
      <c r="E138" s="138"/>
      <c r="F138" s="138"/>
      <c r="L138" s="138"/>
      <c r="M138" s="128"/>
    </row>
    <row r="139" spans="1:13" ht="35.25">
      <c r="A139" s="70"/>
      <c r="B139" s="70"/>
      <c r="C139" s="70"/>
      <c r="D139" s="128"/>
      <c r="E139" s="138"/>
      <c r="F139" s="138"/>
      <c r="L139" s="138"/>
      <c r="M139" s="128"/>
    </row>
    <row r="140" spans="1:13" ht="35.25">
      <c r="A140" s="70"/>
      <c r="B140" s="70"/>
      <c r="C140" s="70"/>
      <c r="D140" s="128"/>
      <c r="E140" s="138"/>
      <c r="F140" s="138"/>
      <c r="L140" s="138"/>
      <c r="M140" s="128"/>
    </row>
    <row r="141" spans="1:13" ht="35.25">
      <c r="A141" s="70"/>
      <c r="B141" s="70"/>
      <c r="C141" s="70"/>
      <c r="D141" s="128"/>
      <c r="E141" s="138"/>
      <c r="F141" s="138"/>
      <c r="L141" s="138"/>
      <c r="M141" s="128"/>
    </row>
    <row r="142" spans="1:13" ht="35.25">
      <c r="A142" s="70"/>
      <c r="B142" s="70"/>
      <c r="C142" s="70"/>
      <c r="D142" s="128"/>
      <c r="E142" s="138"/>
      <c r="F142" s="138"/>
      <c r="L142" s="138"/>
      <c r="M142" s="128"/>
    </row>
    <row r="143" spans="1:13" ht="35.25">
      <c r="A143" s="70"/>
      <c r="B143" s="70"/>
      <c r="C143" s="70"/>
      <c r="D143" s="128"/>
      <c r="E143" s="138"/>
      <c r="F143" s="138"/>
      <c r="L143" s="138"/>
      <c r="M143" s="128"/>
    </row>
    <row r="144" spans="1:13" ht="35.25">
      <c r="A144" s="70"/>
      <c r="B144" s="70"/>
      <c r="C144" s="70"/>
      <c r="D144" s="128"/>
      <c r="E144" s="138"/>
      <c r="F144" s="138"/>
      <c r="L144" s="138"/>
      <c r="M144" s="128"/>
    </row>
    <row r="145" spans="1:13" ht="35.25">
      <c r="A145" s="70"/>
      <c r="B145" s="70"/>
      <c r="C145" s="70"/>
      <c r="D145" s="128"/>
      <c r="E145" s="138"/>
      <c r="F145" s="138"/>
      <c r="L145" s="138"/>
      <c r="M145" s="128"/>
    </row>
    <row r="146" spans="1:13" ht="35.25">
      <c r="A146" s="70"/>
      <c r="B146" s="70"/>
      <c r="C146" s="70"/>
      <c r="D146" s="128"/>
      <c r="E146" s="138"/>
      <c r="F146" s="138"/>
      <c r="L146" s="138"/>
      <c r="M146" s="128"/>
    </row>
    <row r="147" spans="1:13" ht="35.25">
      <c r="A147" s="70"/>
      <c r="B147" s="70"/>
      <c r="C147" s="70"/>
      <c r="D147" s="128"/>
      <c r="E147" s="138"/>
      <c r="F147" s="138"/>
      <c r="L147" s="138"/>
      <c r="M147" s="128"/>
    </row>
    <row r="148" spans="1:13" ht="35.25">
      <c r="A148" s="70"/>
      <c r="B148" s="70"/>
      <c r="C148" s="70"/>
      <c r="D148" s="128"/>
      <c r="E148" s="138"/>
      <c r="F148" s="138"/>
      <c r="L148" s="138"/>
      <c r="M148" s="128"/>
    </row>
    <row r="149" spans="1:13" ht="35.25">
      <c r="A149" s="70"/>
      <c r="B149" s="70"/>
      <c r="C149" s="70"/>
      <c r="D149" s="128"/>
      <c r="E149" s="138"/>
      <c r="F149" s="138"/>
      <c r="L149" s="138"/>
      <c r="M149" s="128"/>
    </row>
    <row r="150" spans="1:13" ht="35.25">
      <c r="A150" s="70"/>
      <c r="B150" s="70"/>
      <c r="C150" s="70"/>
      <c r="D150" s="128"/>
      <c r="E150" s="138"/>
      <c r="F150" s="138"/>
      <c r="L150" s="138"/>
      <c r="M150" s="128"/>
    </row>
    <row r="151" spans="1:13" ht="35.25">
      <c r="A151" s="70"/>
      <c r="B151" s="70"/>
      <c r="C151" s="70"/>
      <c r="D151" s="128"/>
      <c r="E151" s="138"/>
      <c r="F151" s="138"/>
      <c r="L151" s="138"/>
      <c r="M151" s="128"/>
    </row>
    <row r="152" spans="1:13" ht="35.25">
      <c r="A152" s="70"/>
      <c r="B152" s="70"/>
      <c r="C152" s="70"/>
      <c r="D152" s="128"/>
      <c r="E152" s="138"/>
      <c r="F152" s="138"/>
      <c r="L152" s="138"/>
      <c r="M152" s="128"/>
    </row>
    <row r="153" spans="1:13" ht="35.25">
      <c r="A153" s="70"/>
      <c r="B153" s="70"/>
      <c r="C153" s="70"/>
      <c r="D153" s="128"/>
      <c r="E153" s="138"/>
      <c r="F153" s="138"/>
      <c r="L153" s="138"/>
      <c r="M153" s="128"/>
    </row>
    <row r="154" spans="1:13" ht="35.25">
      <c r="A154" s="70"/>
      <c r="B154" s="70"/>
      <c r="C154" s="70"/>
      <c r="D154" s="128"/>
      <c r="E154" s="138"/>
      <c r="F154" s="138"/>
      <c r="L154" s="138"/>
      <c r="M154" s="128"/>
    </row>
    <row r="155" spans="1:13" ht="35.25">
      <c r="A155" s="70"/>
      <c r="B155" s="70"/>
      <c r="C155" s="70"/>
      <c r="D155" s="128"/>
      <c r="E155" s="138"/>
      <c r="F155" s="138"/>
      <c r="L155" s="138"/>
      <c r="M155" s="128"/>
    </row>
    <row r="156" spans="1:13" ht="35.25">
      <c r="A156" s="70"/>
      <c r="B156" s="70"/>
      <c r="C156" s="70"/>
      <c r="D156" s="128"/>
      <c r="E156" s="138"/>
      <c r="F156" s="138"/>
      <c r="L156" s="138"/>
      <c r="M156" s="128"/>
    </row>
    <row r="157" spans="1:13" ht="35.25">
      <c r="A157" s="70"/>
      <c r="B157" s="70"/>
      <c r="C157" s="70"/>
      <c r="D157" s="128"/>
      <c r="E157" s="138"/>
      <c r="F157" s="138"/>
      <c r="L157" s="138"/>
      <c r="M157" s="128"/>
    </row>
    <row r="158" spans="1:13" ht="35.25">
      <c r="A158" s="70"/>
      <c r="B158" s="70"/>
      <c r="C158" s="70"/>
      <c r="D158" s="128"/>
      <c r="E158" s="138"/>
      <c r="F158" s="138"/>
      <c r="L158" s="138"/>
      <c r="M158" s="128"/>
    </row>
    <row r="159" spans="1:13" ht="35.25">
      <c r="A159" s="70"/>
      <c r="B159" s="70"/>
      <c r="C159" s="70"/>
      <c r="D159" s="128"/>
      <c r="E159" s="138"/>
      <c r="F159" s="138"/>
      <c r="L159" s="138"/>
      <c r="M159" s="128"/>
    </row>
    <row r="160" spans="1:13" ht="35.25">
      <c r="A160" s="70"/>
      <c r="B160" s="70"/>
      <c r="C160" s="70"/>
      <c r="D160" s="128"/>
      <c r="E160" s="138"/>
      <c r="F160" s="138"/>
      <c r="L160" s="138"/>
      <c r="M160" s="128"/>
    </row>
    <row r="161" spans="1:13" ht="35.25">
      <c r="A161" s="70"/>
      <c r="B161" s="70"/>
      <c r="C161" s="70"/>
      <c r="D161" s="128"/>
      <c r="E161" s="138"/>
      <c r="F161" s="138"/>
      <c r="L161" s="138"/>
      <c r="M161" s="128"/>
    </row>
    <row r="162" spans="1:13" ht="35.25">
      <c r="A162" s="70"/>
      <c r="B162" s="70"/>
      <c r="C162" s="70"/>
      <c r="D162" s="128"/>
      <c r="E162" s="138"/>
      <c r="F162" s="138"/>
      <c r="L162" s="138"/>
      <c r="M162" s="128"/>
    </row>
    <row r="163" spans="1:13" ht="35.25">
      <c r="A163" s="70"/>
      <c r="B163" s="70"/>
      <c r="C163" s="70"/>
      <c r="D163" s="128"/>
      <c r="E163" s="138"/>
      <c r="F163" s="138"/>
      <c r="L163" s="138"/>
      <c r="M163" s="128"/>
    </row>
    <row r="164" spans="1:13" ht="35.25">
      <c r="A164" s="70"/>
      <c r="B164" s="70"/>
      <c r="C164" s="70"/>
      <c r="D164" s="128"/>
      <c r="E164" s="138"/>
      <c r="F164" s="138"/>
      <c r="L164" s="138"/>
      <c r="M164" s="128"/>
    </row>
    <row r="165" spans="1:13" ht="35.25">
      <c r="A165" s="70"/>
      <c r="B165" s="70"/>
      <c r="C165" s="70"/>
      <c r="D165" s="128"/>
      <c r="E165" s="138"/>
      <c r="F165" s="138"/>
      <c r="L165" s="138"/>
      <c r="M165" s="128"/>
    </row>
    <row r="166" spans="1:13" ht="35.25">
      <c r="A166" s="70"/>
      <c r="B166" s="70"/>
      <c r="C166" s="70"/>
      <c r="D166" s="128"/>
      <c r="E166" s="138"/>
      <c r="F166" s="138"/>
      <c r="L166" s="138"/>
      <c r="M166" s="128"/>
    </row>
    <row r="167" spans="1:13" ht="35.25">
      <c r="A167" s="70"/>
      <c r="B167" s="70"/>
      <c r="C167" s="70"/>
      <c r="D167" s="128"/>
      <c r="E167" s="138"/>
      <c r="F167" s="138"/>
      <c r="L167" s="138"/>
      <c r="M167" s="128"/>
    </row>
    <row r="168" spans="1:13" ht="35.25">
      <c r="A168" s="70"/>
      <c r="B168" s="70"/>
      <c r="C168" s="70"/>
      <c r="D168" s="128"/>
      <c r="E168" s="138"/>
      <c r="F168" s="138"/>
      <c r="L168" s="138"/>
      <c r="M168" s="128"/>
    </row>
    <row r="169" spans="1:13" ht="35.25">
      <c r="A169" s="70"/>
      <c r="B169" s="70"/>
      <c r="C169" s="70"/>
      <c r="D169" s="128"/>
      <c r="E169" s="138"/>
      <c r="F169" s="138"/>
      <c r="L169" s="138"/>
      <c r="M169" s="128"/>
    </row>
    <row r="170" spans="1:13" ht="35.25">
      <c r="A170" s="70"/>
      <c r="B170" s="70"/>
      <c r="C170" s="70"/>
      <c r="D170" s="128"/>
      <c r="E170" s="138"/>
      <c r="F170" s="138"/>
      <c r="L170" s="138"/>
      <c r="M170" s="128"/>
    </row>
    <row r="171" spans="1:13" ht="35.25">
      <c r="A171" s="70"/>
      <c r="B171" s="70"/>
      <c r="C171" s="70"/>
      <c r="D171" s="128"/>
      <c r="E171" s="138"/>
      <c r="F171" s="138"/>
      <c r="L171" s="138"/>
      <c r="M171" s="128"/>
    </row>
    <row r="172" spans="1:13" ht="35.25">
      <c r="A172" s="70"/>
      <c r="B172" s="70"/>
      <c r="C172" s="70"/>
      <c r="D172" s="128"/>
      <c r="E172" s="138"/>
      <c r="F172" s="138"/>
      <c r="L172" s="138"/>
      <c r="M172" s="128"/>
    </row>
    <row r="173" spans="1:13" ht="35.25">
      <c r="A173" s="70"/>
      <c r="B173" s="70"/>
      <c r="C173" s="70"/>
      <c r="D173" s="128"/>
      <c r="E173" s="138"/>
      <c r="F173" s="138"/>
      <c r="L173" s="138"/>
      <c r="M173" s="128"/>
    </row>
    <row r="174" spans="1:13" ht="35.25">
      <c r="A174" s="70"/>
      <c r="B174" s="70"/>
      <c r="C174" s="70"/>
      <c r="D174" s="128"/>
      <c r="E174" s="138"/>
      <c r="F174" s="138"/>
      <c r="L174" s="138"/>
      <c r="M174" s="128"/>
    </row>
    <row r="175" spans="1:13" ht="35.25">
      <c r="A175" s="70"/>
      <c r="B175" s="70"/>
      <c r="C175" s="70"/>
      <c r="D175" s="128"/>
      <c r="E175" s="138"/>
      <c r="F175" s="138"/>
      <c r="L175" s="138"/>
      <c r="M175" s="128"/>
    </row>
    <row r="176" spans="1:13" ht="35.25">
      <c r="A176" s="70"/>
      <c r="B176" s="70"/>
      <c r="C176" s="70"/>
      <c r="D176" s="128"/>
      <c r="E176" s="138"/>
      <c r="F176" s="138"/>
      <c r="L176" s="138"/>
      <c r="M176" s="128"/>
    </row>
    <row r="177" spans="1:13" ht="35.25">
      <c r="A177" s="70"/>
      <c r="B177" s="70"/>
      <c r="C177" s="70"/>
      <c r="D177" s="128"/>
      <c r="E177" s="138"/>
      <c r="F177" s="138"/>
      <c r="L177" s="138"/>
      <c r="M177" s="128"/>
    </row>
    <row r="178" spans="1:13" ht="35.25">
      <c r="A178" s="70"/>
      <c r="B178" s="70"/>
      <c r="C178" s="70"/>
      <c r="D178" s="128"/>
      <c r="E178" s="138"/>
      <c r="F178" s="138"/>
      <c r="L178" s="138"/>
      <c r="M178" s="128"/>
    </row>
    <row r="179" spans="1:13" ht="35.25">
      <c r="A179" s="70"/>
      <c r="B179" s="70"/>
      <c r="C179" s="70"/>
      <c r="D179" s="128"/>
      <c r="E179" s="138"/>
      <c r="F179" s="138"/>
      <c r="L179" s="138"/>
      <c r="M179" s="128"/>
    </row>
    <row r="180" spans="1:13" ht="35.25">
      <c r="A180" s="70"/>
      <c r="B180" s="70"/>
      <c r="C180" s="70"/>
      <c r="D180" s="128"/>
      <c r="E180" s="138"/>
      <c r="F180" s="138"/>
      <c r="L180" s="138"/>
      <c r="M180" s="128"/>
    </row>
    <row r="181" spans="1:13" ht="35.25">
      <c r="A181" s="70"/>
      <c r="B181" s="70"/>
      <c r="C181" s="70"/>
      <c r="D181" s="128"/>
      <c r="E181" s="138"/>
      <c r="F181" s="138"/>
      <c r="L181" s="138"/>
      <c r="M181" s="128"/>
    </row>
    <row r="182" spans="1:13" ht="35.25">
      <c r="A182" s="70"/>
      <c r="B182" s="70"/>
      <c r="C182" s="70"/>
      <c r="D182" s="128"/>
      <c r="E182" s="138"/>
      <c r="F182" s="138"/>
      <c r="L182" s="138"/>
      <c r="M182" s="128"/>
    </row>
    <row r="183" spans="1:13" ht="35.25">
      <c r="A183" s="70"/>
      <c r="B183" s="70"/>
      <c r="C183" s="70"/>
      <c r="D183" s="128"/>
      <c r="E183" s="138"/>
      <c r="F183" s="138"/>
      <c r="L183" s="138"/>
      <c r="M183" s="128"/>
    </row>
    <row r="184" spans="1:13" ht="35.25">
      <c r="A184" s="70"/>
      <c r="B184" s="70"/>
      <c r="C184" s="70"/>
      <c r="D184" s="128"/>
      <c r="E184" s="138"/>
      <c r="F184" s="138"/>
      <c r="L184" s="138"/>
      <c r="M184" s="128"/>
    </row>
    <row r="185" spans="1:13" ht="35.25">
      <c r="A185" s="70"/>
      <c r="B185" s="70"/>
      <c r="C185" s="70"/>
      <c r="D185" s="128"/>
      <c r="E185" s="138"/>
      <c r="F185" s="138"/>
      <c r="L185" s="138"/>
      <c r="M185" s="128"/>
    </row>
    <row r="186" spans="1:13" ht="35.25">
      <c r="A186" s="70"/>
      <c r="B186" s="70"/>
      <c r="C186" s="70"/>
      <c r="D186" s="128"/>
      <c r="E186" s="138"/>
      <c r="F186" s="138"/>
      <c r="L186" s="138"/>
      <c r="M186" s="128"/>
    </row>
    <row r="187" spans="1:13" ht="35.25">
      <c r="A187" s="70"/>
      <c r="B187" s="70"/>
      <c r="C187" s="70"/>
      <c r="D187" s="128"/>
      <c r="E187" s="138"/>
      <c r="F187" s="138"/>
      <c r="L187" s="138"/>
      <c r="M187" s="128"/>
    </row>
    <row r="188" spans="1:13" ht="35.25">
      <c r="A188" s="70"/>
      <c r="B188" s="70"/>
      <c r="C188" s="70"/>
      <c r="D188" s="128"/>
      <c r="E188" s="138"/>
      <c r="F188" s="138"/>
      <c r="L188" s="138"/>
      <c r="M188" s="128"/>
    </row>
    <row r="189" spans="1:13" ht="35.25">
      <c r="A189" s="70"/>
      <c r="B189" s="70"/>
      <c r="C189" s="70"/>
      <c r="D189" s="128"/>
      <c r="E189" s="138"/>
      <c r="F189" s="138"/>
      <c r="L189" s="138"/>
      <c r="M189" s="128"/>
    </row>
    <row r="190" spans="1:13" ht="35.25">
      <c r="A190" s="70"/>
      <c r="B190" s="70"/>
      <c r="C190" s="70"/>
      <c r="D190" s="128"/>
      <c r="E190" s="138"/>
      <c r="F190" s="138"/>
      <c r="L190" s="138"/>
      <c r="M190" s="128"/>
    </row>
    <row r="191" spans="1:13" ht="35.25">
      <c r="A191" s="70"/>
      <c r="B191" s="70"/>
      <c r="C191" s="70"/>
      <c r="D191" s="128"/>
      <c r="E191" s="138"/>
      <c r="F191" s="138"/>
      <c r="L191" s="138"/>
      <c r="M191" s="128"/>
    </row>
    <row r="192" spans="1:13" ht="35.25">
      <c r="A192" s="70"/>
      <c r="B192" s="70"/>
      <c r="C192" s="70"/>
      <c r="D192" s="128"/>
      <c r="E192" s="138"/>
      <c r="F192" s="138"/>
      <c r="L192" s="138"/>
      <c r="M192" s="128"/>
    </row>
    <row r="193" spans="1:13" ht="35.25">
      <c r="A193" s="70"/>
      <c r="B193" s="70"/>
      <c r="C193" s="70"/>
      <c r="D193" s="128"/>
      <c r="E193" s="138"/>
      <c r="F193" s="138"/>
      <c r="L193" s="138"/>
      <c r="M193" s="128"/>
    </row>
    <row r="194" spans="1:13" ht="35.25">
      <c r="A194" s="70"/>
      <c r="B194" s="70"/>
      <c r="C194" s="70"/>
      <c r="D194" s="128"/>
      <c r="E194" s="138"/>
      <c r="F194" s="138"/>
      <c r="L194" s="138"/>
      <c r="M194" s="128"/>
    </row>
    <row r="195" spans="1:13" ht="35.25">
      <c r="A195" s="70"/>
      <c r="B195" s="70"/>
      <c r="C195" s="70"/>
      <c r="D195" s="128"/>
      <c r="E195" s="138"/>
      <c r="F195" s="138"/>
      <c r="L195" s="138"/>
      <c r="M195" s="128"/>
    </row>
    <row r="196" spans="1:13" ht="35.25">
      <c r="A196" s="70"/>
      <c r="B196" s="70"/>
      <c r="C196" s="70"/>
      <c r="D196" s="128"/>
      <c r="E196" s="138"/>
      <c r="F196" s="138"/>
      <c r="L196" s="138"/>
      <c r="M196" s="128"/>
    </row>
    <row r="197" spans="1:13" ht="35.25">
      <c r="A197" s="70"/>
      <c r="B197" s="70"/>
      <c r="C197" s="70"/>
      <c r="D197" s="128"/>
      <c r="E197" s="138"/>
      <c r="F197" s="138"/>
      <c r="L197" s="138"/>
      <c r="M197" s="128"/>
    </row>
    <row r="198" spans="1:13" ht="35.25">
      <c r="A198" s="70"/>
      <c r="B198" s="70"/>
      <c r="C198" s="70"/>
      <c r="D198" s="128"/>
      <c r="E198" s="138"/>
      <c r="F198" s="138"/>
      <c r="L198" s="138"/>
      <c r="M198" s="128"/>
    </row>
    <row r="199" spans="1:13" ht="35.25">
      <c r="A199" s="70"/>
      <c r="B199" s="70"/>
      <c r="C199" s="70"/>
      <c r="D199" s="128"/>
      <c r="E199" s="138"/>
      <c r="F199" s="138"/>
      <c r="L199" s="138"/>
      <c r="M199" s="128"/>
    </row>
    <row r="200" spans="1:13" ht="35.25">
      <c r="A200" s="70"/>
      <c r="B200" s="70"/>
      <c r="C200" s="70"/>
      <c r="D200" s="128"/>
      <c r="E200" s="138"/>
      <c r="F200" s="138"/>
      <c r="L200" s="138"/>
      <c r="M200" s="128"/>
    </row>
    <row r="201" spans="1:13" ht="35.25">
      <c r="A201" s="70"/>
      <c r="B201" s="70"/>
      <c r="C201" s="70"/>
      <c r="D201" s="128"/>
      <c r="E201" s="138"/>
      <c r="F201" s="138"/>
      <c r="L201" s="138"/>
      <c r="M201" s="128"/>
    </row>
    <row r="202" spans="1:13" ht="35.25">
      <c r="A202" s="70"/>
      <c r="B202" s="70"/>
      <c r="C202" s="70"/>
      <c r="D202" s="128"/>
      <c r="E202" s="138"/>
      <c r="F202" s="138"/>
      <c r="L202" s="138"/>
      <c r="M202" s="128"/>
    </row>
    <row r="203" spans="1:13" ht="35.25">
      <c r="A203" s="70"/>
      <c r="B203" s="70"/>
      <c r="C203" s="70"/>
      <c r="D203" s="128"/>
      <c r="E203" s="138"/>
      <c r="F203" s="138"/>
      <c r="L203" s="138"/>
      <c r="M203" s="128"/>
    </row>
    <row r="204" spans="1:13" ht="35.25">
      <c r="A204" s="70"/>
      <c r="B204" s="70"/>
      <c r="C204" s="70"/>
      <c r="D204" s="128"/>
      <c r="E204" s="138"/>
      <c r="F204" s="138"/>
      <c r="L204" s="138"/>
      <c r="M204" s="128"/>
    </row>
    <row r="205" spans="1:13" ht="35.25">
      <c r="A205" s="70"/>
      <c r="B205" s="70"/>
      <c r="C205" s="70"/>
      <c r="D205" s="128"/>
      <c r="E205" s="138"/>
      <c r="F205" s="138"/>
      <c r="L205" s="138"/>
      <c r="M205" s="128"/>
    </row>
    <row r="206" spans="1:13" ht="35.25">
      <c r="A206" s="70"/>
      <c r="B206" s="70"/>
      <c r="C206" s="70"/>
      <c r="D206" s="128"/>
      <c r="E206" s="138"/>
      <c r="F206" s="138"/>
      <c r="L206" s="138"/>
      <c r="M206" s="128"/>
    </row>
    <row r="207" spans="1:13" ht="35.25">
      <c r="A207" s="70"/>
      <c r="B207" s="70"/>
      <c r="C207" s="70"/>
      <c r="D207" s="128"/>
      <c r="E207" s="138"/>
      <c r="F207" s="138"/>
      <c r="L207" s="138"/>
      <c r="M207" s="128"/>
    </row>
    <row r="208" spans="1:13" ht="35.25">
      <c r="A208" s="70"/>
      <c r="B208" s="70"/>
      <c r="C208" s="70"/>
      <c r="D208" s="128"/>
      <c r="E208" s="138"/>
      <c r="F208" s="138"/>
      <c r="L208" s="138"/>
      <c r="M208" s="128"/>
    </row>
    <row r="209" spans="1:13" ht="35.25">
      <c r="A209" s="70"/>
      <c r="B209" s="70"/>
      <c r="C209" s="70"/>
      <c r="D209" s="128"/>
      <c r="E209" s="138"/>
      <c r="F209" s="138"/>
      <c r="L209" s="138"/>
      <c r="M209" s="128"/>
    </row>
    <row r="210" spans="1:13" ht="35.25">
      <c r="A210" s="70"/>
      <c r="B210" s="70"/>
      <c r="C210" s="70"/>
      <c r="D210" s="128"/>
      <c r="E210" s="138"/>
      <c r="F210" s="138"/>
      <c r="L210" s="138"/>
      <c r="M210" s="128"/>
    </row>
    <row r="211" spans="1:13" ht="35.25">
      <c r="A211" s="70"/>
      <c r="B211" s="70"/>
      <c r="C211" s="70"/>
      <c r="D211" s="128"/>
      <c r="E211" s="138"/>
      <c r="F211" s="138"/>
      <c r="L211" s="138"/>
      <c r="M211" s="128"/>
    </row>
    <row r="212" spans="1:13" ht="35.25">
      <c r="A212" s="70"/>
      <c r="B212" s="70"/>
      <c r="C212" s="70"/>
      <c r="D212" s="128"/>
      <c r="E212" s="138"/>
      <c r="F212" s="138"/>
      <c r="L212" s="138"/>
      <c r="M212" s="128"/>
    </row>
    <row r="213" spans="1:13" ht="35.25">
      <c r="A213" s="70"/>
      <c r="B213" s="70"/>
      <c r="C213" s="70"/>
      <c r="D213" s="128"/>
      <c r="E213" s="138"/>
      <c r="F213" s="138"/>
      <c r="L213" s="138"/>
      <c r="M213" s="128"/>
    </row>
    <row r="214" spans="1:13" ht="35.25">
      <c r="A214" s="70"/>
      <c r="B214" s="70"/>
      <c r="C214" s="70"/>
      <c r="D214" s="128"/>
      <c r="E214" s="138"/>
      <c r="F214" s="138"/>
      <c r="L214" s="138"/>
      <c r="M214" s="128"/>
    </row>
    <row r="215" spans="1:13" ht="35.25">
      <c r="A215" s="70"/>
      <c r="B215" s="70"/>
      <c r="C215" s="70"/>
      <c r="D215" s="128"/>
      <c r="E215" s="138"/>
      <c r="F215" s="138"/>
      <c r="L215" s="138"/>
      <c r="M215" s="128"/>
    </row>
    <row r="216" spans="1:13" ht="35.25">
      <c r="A216" s="70"/>
      <c r="B216" s="70"/>
      <c r="C216" s="70"/>
      <c r="D216" s="128"/>
      <c r="E216" s="138"/>
      <c r="F216" s="138"/>
      <c r="L216" s="138"/>
      <c r="M216" s="128"/>
    </row>
    <row r="217" spans="1:13" ht="35.25">
      <c r="A217" s="70"/>
      <c r="B217" s="70"/>
      <c r="C217" s="70"/>
      <c r="D217" s="128"/>
      <c r="E217" s="138"/>
      <c r="F217" s="138"/>
      <c r="L217" s="138"/>
      <c r="M217" s="128"/>
    </row>
    <row r="218" spans="1:13" ht="35.25">
      <c r="A218" s="70"/>
      <c r="B218" s="70"/>
      <c r="C218" s="70"/>
      <c r="D218" s="128"/>
      <c r="E218" s="138"/>
      <c r="F218" s="138"/>
      <c r="L218" s="138"/>
      <c r="M218" s="128"/>
    </row>
    <row r="219" spans="1:13" ht="35.25">
      <c r="A219" s="70"/>
      <c r="B219" s="70"/>
      <c r="C219" s="70"/>
      <c r="D219" s="128"/>
      <c r="E219" s="138"/>
      <c r="F219" s="138"/>
      <c r="L219" s="138"/>
      <c r="M219" s="128"/>
    </row>
    <row r="220" spans="1:13" ht="35.25">
      <c r="A220" s="70"/>
      <c r="B220" s="70"/>
      <c r="C220" s="70"/>
      <c r="D220" s="128"/>
      <c r="E220" s="138"/>
      <c r="F220" s="138"/>
      <c r="L220" s="138"/>
      <c r="M220" s="128"/>
    </row>
    <row r="221" spans="1:13" ht="35.25">
      <c r="A221" s="70"/>
      <c r="B221" s="70"/>
      <c r="C221" s="70"/>
      <c r="D221" s="128"/>
      <c r="E221" s="138"/>
      <c r="F221" s="138"/>
      <c r="L221" s="138"/>
      <c r="M221" s="128"/>
    </row>
    <row r="222" spans="1:13" ht="35.25">
      <c r="A222" s="70"/>
      <c r="B222" s="70"/>
      <c r="C222" s="70"/>
      <c r="D222" s="128"/>
      <c r="E222" s="138"/>
      <c r="F222" s="138"/>
      <c r="L222" s="138"/>
      <c r="M222" s="128"/>
    </row>
    <row r="223" spans="1:13" ht="35.25">
      <c r="A223" s="70"/>
      <c r="B223" s="70"/>
      <c r="C223" s="70"/>
      <c r="D223" s="128"/>
      <c r="E223" s="138"/>
      <c r="F223" s="138"/>
      <c r="L223" s="138"/>
      <c r="M223" s="128"/>
    </row>
    <row r="224" spans="1:13" ht="35.25">
      <c r="A224" s="70"/>
      <c r="B224" s="70"/>
      <c r="C224" s="70"/>
      <c r="D224" s="128"/>
      <c r="E224" s="138"/>
      <c r="F224" s="138"/>
      <c r="L224" s="138"/>
      <c r="M224" s="128"/>
    </row>
    <row r="225" spans="1:13" ht="35.25">
      <c r="A225" s="70"/>
      <c r="B225" s="70"/>
      <c r="C225" s="70"/>
      <c r="D225" s="128"/>
      <c r="E225" s="138"/>
      <c r="F225" s="138"/>
      <c r="L225" s="138"/>
      <c r="M225" s="128"/>
    </row>
    <row r="226" spans="1:13" ht="35.25">
      <c r="A226" s="70"/>
      <c r="B226" s="70"/>
      <c r="C226" s="70"/>
      <c r="D226" s="128"/>
      <c r="E226" s="138"/>
      <c r="F226" s="138"/>
      <c r="L226" s="138"/>
      <c r="M226" s="128"/>
    </row>
    <row r="227" spans="1:13" ht="35.25">
      <c r="A227" s="70"/>
      <c r="B227" s="70"/>
      <c r="C227" s="70"/>
      <c r="D227" s="128"/>
      <c r="E227" s="138"/>
      <c r="F227" s="138"/>
      <c r="L227" s="138"/>
      <c r="M227" s="128"/>
    </row>
    <row r="228" spans="1:13" ht="35.25">
      <c r="A228" s="70"/>
      <c r="B228" s="70"/>
      <c r="C228" s="70"/>
      <c r="D228" s="128"/>
      <c r="E228" s="138"/>
      <c r="F228" s="138"/>
      <c r="L228" s="138"/>
      <c r="M228" s="128"/>
    </row>
    <row r="229" spans="1:13" ht="35.25">
      <c r="A229" s="70"/>
      <c r="B229" s="70"/>
      <c r="C229" s="70"/>
      <c r="D229" s="128"/>
      <c r="E229" s="138"/>
      <c r="F229" s="138"/>
      <c r="L229" s="138"/>
      <c r="M229" s="128"/>
    </row>
    <row r="230" spans="1:13" ht="35.25">
      <c r="A230" s="70"/>
      <c r="B230" s="70"/>
      <c r="C230" s="70"/>
      <c r="D230" s="128"/>
      <c r="E230" s="138"/>
      <c r="F230" s="138"/>
      <c r="L230" s="138"/>
      <c r="M230" s="128"/>
    </row>
    <row r="231" spans="1:13" ht="35.25">
      <c r="A231" s="70"/>
      <c r="B231" s="70"/>
      <c r="C231" s="70"/>
      <c r="D231" s="128"/>
      <c r="E231" s="138"/>
      <c r="F231" s="138"/>
      <c r="L231" s="138"/>
      <c r="M231" s="128"/>
    </row>
    <row r="232" spans="1:13" ht="35.25">
      <c r="A232" s="70"/>
      <c r="B232" s="70"/>
      <c r="C232" s="70"/>
      <c r="D232" s="128"/>
      <c r="E232" s="138"/>
      <c r="F232" s="138"/>
      <c r="L232" s="138"/>
      <c r="M232" s="128"/>
    </row>
    <row r="233" spans="1:13" ht="35.25">
      <c r="A233" s="70"/>
      <c r="B233" s="70"/>
      <c r="C233" s="70"/>
      <c r="D233" s="128"/>
      <c r="E233" s="138"/>
      <c r="F233" s="138"/>
      <c r="L233" s="138"/>
      <c r="M233" s="128"/>
    </row>
    <row r="234" spans="1:13" ht="35.25">
      <c r="A234" s="70"/>
      <c r="B234" s="70"/>
      <c r="C234" s="70"/>
      <c r="D234" s="128"/>
      <c r="E234" s="138"/>
      <c r="F234" s="138"/>
      <c r="L234" s="138"/>
      <c r="M234" s="128"/>
    </row>
    <row r="235" spans="1:13" ht="35.25">
      <c r="A235" s="70"/>
      <c r="B235" s="70"/>
      <c r="C235" s="70"/>
      <c r="D235" s="128"/>
      <c r="E235" s="138"/>
      <c r="F235" s="138"/>
      <c r="L235" s="138"/>
      <c r="M235" s="128"/>
    </row>
    <row r="236" spans="1:13" ht="35.25">
      <c r="A236" s="70"/>
      <c r="B236" s="70"/>
      <c r="C236" s="70"/>
      <c r="D236" s="128"/>
      <c r="E236" s="138"/>
      <c r="F236" s="138"/>
      <c r="L236" s="138"/>
      <c r="M236" s="128"/>
    </row>
    <row r="237" spans="1:13" ht="35.25">
      <c r="A237" s="70"/>
      <c r="B237" s="70"/>
      <c r="C237" s="70"/>
      <c r="D237" s="128"/>
      <c r="E237" s="138"/>
      <c r="F237" s="138"/>
      <c r="L237" s="138"/>
      <c r="M237" s="128"/>
    </row>
    <row r="238" spans="1:13" ht="35.25">
      <c r="A238" s="70"/>
      <c r="B238" s="70"/>
      <c r="C238" s="70"/>
      <c r="D238" s="128"/>
      <c r="E238" s="138"/>
      <c r="F238" s="138"/>
      <c r="L238" s="138"/>
      <c r="M238" s="128"/>
    </row>
    <row r="239" spans="1:13" ht="35.25">
      <c r="A239" s="70"/>
      <c r="B239" s="70"/>
      <c r="C239" s="70"/>
      <c r="D239" s="128"/>
      <c r="E239" s="138"/>
      <c r="F239" s="138"/>
      <c r="L239" s="138"/>
      <c r="M239" s="128"/>
    </row>
    <row r="240" spans="1:13" ht="35.25">
      <c r="A240" s="70"/>
      <c r="B240" s="70"/>
      <c r="C240" s="70"/>
      <c r="D240" s="128"/>
      <c r="E240" s="138"/>
      <c r="F240" s="138"/>
      <c r="L240" s="138"/>
      <c r="M240" s="128"/>
    </row>
    <row r="241" spans="1:13" ht="35.25">
      <c r="A241" s="70"/>
      <c r="B241" s="70"/>
      <c r="C241" s="70"/>
      <c r="D241" s="128"/>
      <c r="E241" s="138"/>
      <c r="F241" s="138"/>
      <c r="L241" s="138"/>
      <c r="M241" s="128"/>
    </row>
    <row r="242" spans="1:13" ht="35.25">
      <c r="A242" s="70"/>
      <c r="B242" s="70"/>
      <c r="C242" s="70"/>
      <c r="D242" s="128"/>
      <c r="E242" s="138"/>
      <c r="F242" s="138"/>
      <c r="L242" s="138"/>
      <c r="M242" s="128"/>
    </row>
    <row r="243" spans="1:13" ht="35.25">
      <c r="A243" s="70"/>
      <c r="B243" s="70"/>
      <c r="C243" s="70"/>
      <c r="D243" s="128"/>
      <c r="E243" s="138"/>
      <c r="F243" s="138"/>
      <c r="L243" s="138"/>
      <c r="M243" s="128"/>
    </row>
    <row r="244" spans="1:13" ht="35.25">
      <c r="A244" s="70"/>
      <c r="B244" s="70"/>
      <c r="C244" s="70"/>
      <c r="D244" s="128"/>
      <c r="E244" s="138"/>
      <c r="F244" s="138"/>
      <c r="L244" s="138"/>
      <c r="M244" s="128"/>
    </row>
    <row r="245" spans="1:13" ht="35.25">
      <c r="A245" s="70"/>
      <c r="B245" s="70"/>
      <c r="C245" s="70"/>
      <c r="D245" s="128"/>
      <c r="E245" s="138"/>
      <c r="F245" s="138"/>
      <c r="L245" s="138"/>
      <c r="M245" s="128"/>
    </row>
    <row r="246" spans="1:13" ht="35.25">
      <c r="A246" s="70"/>
      <c r="B246" s="70"/>
      <c r="C246" s="70"/>
      <c r="D246" s="128"/>
      <c r="E246" s="138"/>
      <c r="F246" s="138"/>
      <c r="L246" s="138"/>
      <c r="M246" s="128"/>
    </row>
    <row r="247" spans="1:13" ht="35.25">
      <c r="A247" s="70"/>
      <c r="B247" s="70"/>
      <c r="C247" s="70"/>
      <c r="D247" s="128"/>
      <c r="E247" s="138"/>
      <c r="F247" s="138"/>
      <c r="L247" s="138"/>
      <c r="M247" s="128"/>
    </row>
    <row r="248" spans="1:13" ht="35.25">
      <c r="A248" s="70"/>
      <c r="B248" s="70"/>
      <c r="C248" s="70"/>
      <c r="D248" s="128"/>
      <c r="E248" s="138"/>
      <c r="F248" s="138"/>
      <c r="L248" s="138"/>
      <c r="M248" s="128"/>
    </row>
    <row r="249" spans="1:13" ht="35.25">
      <c r="A249" s="70"/>
      <c r="B249" s="70"/>
      <c r="C249" s="70"/>
      <c r="D249" s="128"/>
      <c r="E249" s="138"/>
      <c r="F249" s="138"/>
      <c r="L249" s="138"/>
      <c r="M249" s="128"/>
    </row>
    <row r="250" spans="1:13" ht="35.25">
      <c r="A250" s="70"/>
      <c r="B250" s="70"/>
      <c r="C250" s="70"/>
      <c r="D250" s="128"/>
      <c r="E250" s="138"/>
      <c r="F250" s="138"/>
      <c r="L250" s="138"/>
      <c r="M250" s="128"/>
    </row>
    <row r="251" spans="1:13" ht="35.25">
      <c r="A251" s="70"/>
      <c r="B251" s="70"/>
      <c r="C251" s="70"/>
      <c r="D251" s="128"/>
      <c r="E251" s="138"/>
      <c r="F251" s="138"/>
      <c r="L251" s="138"/>
      <c r="M251" s="128"/>
    </row>
    <row r="252" spans="1:13" ht="35.25">
      <c r="A252" s="70"/>
      <c r="B252" s="70"/>
      <c r="C252" s="70"/>
      <c r="D252" s="128"/>
      <c r="E252" s="138"/>
      <c r="F252" s="138"/>
      <c r="L252" s="138"/>
      <c r="M252" s="128"/>
    </row>
    <row r="253" spans="1:13" ht="35.25">
      <c r="A253" s="70"/>
      <c r="B253" s="70"/>
      <c r="C253" s="70"/>
      <c r="D253" s="128"/>
      <c r="E253" s="138"/>
      <c r="F253" s="138"/>
      <c r="L253" s="138"/>
      <c r="M253" s="128"/>
    </row>
    <row r="254" spans="1:13" ht="35.25">
      <c r="A254" s="70"/>
      <c r="B254" s="70"/>
      <c r="C254" s="70"/>
      <c r="D254" s="128"/>
      <c r="E254" s="138"/>
      <c r="F254" s="138"/>
      <c r="L254" s="138"/>
      <c r="M254" s="128"/>
    </row>
    <row r="255" spans="1:13" ht="35.25">
      <c r="A255" s="70"/>
      <c r="B255" s="70"/>
      <c r="C255" s="70"/>
      <c r="D255" s="128"/>
      <c r="E255" s="138"/>
      <c r="F255" s="138"/>
      <c r="L255" s="138"/>
      <c r="M255" s="128"/>
    </row>
    <row r="256" spans="1:13" ht="35.25">
      <c r="A256" s="70"/>
      <c r="B256" s="70"/>
      <c r="C256" s="70"/>
      <c r="D256" s="128"/>
      <c r="E256" s="138"/>
      <c r="F256" s="138"/>
      <c r="L256" s="138"/>
      <c r="M256" s="128"/>
    </row>
    <row r="257" spans="1:13" ht="35.25">
      <c r="A257" s="70"/>
      <c r="B257" s="70"/>
      <c r="C257" s="70"/>
      <c r="D257" s="128"/>
      <c r="E257" s="138"/>
      <c r="F257" s="138"/>
      <c r="L257" s="138"/>
      <c r="M257" s="128"/>
    </row>
    <row r="258" spans="1:13" ht="35.25">
      <c r="A258" s="70"/>
      <c r="B258" s="70"/>
      <c r="C258" s="70"/>
      <c r="D258" s="128"/>
      <c r="E258" s="138"/>
      <c r="F258" s="138"/>
      <c r="L258" s="138"/>
      <c r="M258" s="128"/>
    </row>
    <row r="259" spans="1:13" ht="35.25">
      <c r="A259" s="70"/>
      <c r="B259" s="70"/>
      <c r="C259" s="70"/>
      <c r="D259" s="128"/>
      <c r="E259" s="138"/>
      <c r="F259" s="138"/>
      <c r="L259" s="138"/>
      <c r="M259" s="128"/>
    </row>
    <row r="260" spans="1:13" ht="35.25">
      <c r="A260" s="70"/>
      <c r="B260" s="70"/>
      <c r="C260" s="70"/>
      <c r="D260" s="128"/>
      <c r="E260" s="138"/>
      <c r="F260" s="138"/>
      <c r="L260" s="138"/>
      <c r="M260" s="128"/>
    </row>
    <row r="261" spans="1:13" ht="35.25">
      <c r="A261" s="70"/>
      <c r="B261" s="70"/>
      <c r="C261" s="70"/>
      <c r="D261" s="128"/>
      <c r="E261" s="138"/>
      <c r="F261" s="138"/>
      <c r="L261" s="138"/>
      <c r="M261" s="128"/>
    </row>
    <row r="262" spans="1:13" ht="35.25">
      <c r="A262" s="70"/>
      <c r="B262" s="70"/>
      <c r="C262" s="70"/>
      <c r="D262" s="128"/>
      <c r="E262" s="138"/>
      <c r="F262" s="138"/>
      <c r="L262" s="138"/>
      <c r="M262" s="128"/>
    </row>
    <row r="263" spans="1:13" ht="35.25">
      <c r="A263" s="70"/>
      <c r="B263" s="70"/>
      <c r="C263" s="70"/>
      <c r="D263" s="128"/>
      <c r="E263" s="138"/>
      <c r="F263" s="138"/>
      <c r="L263" s="138"/>
      <c r="M263" s="128"/>
    </row>
    <row r="264" spans="1:13" ht="35.25">
      <c r="A264" s="70"/>
      <c r="B264" s="70"/>
      <c r="C264" s="70"/>
      <c r="D264" s="128"/>
      <c r="E264" s="138"/>
      <c r="F264" s="138"/>
      <c r="L264" s="138"/>
      <c r="M264" s="128"/>
    </row>
    <row r="265" spans="1:13" ht="35.25">
      <c r="A265" s="70"/>
      <c r="B265" s="70"/>
      <c r="C265" s="70"/>
      <c r="D265" s="128"/>
      <c r="E265" s="138"/>
      <c r="F265" s="138"/>
      <c r="L265" s="138"/>
      <c r="M265" s="128"/>
    </row>
    <row r="266" spans="1:13" ht="35.25">
      <c r="A266" s="70"/>
      <c r="B266" s="70"/>
      <c r="C266" s="70"/>
      <c r="D266" s="128"/>
      <c r="E266" s="138"/>
      <c r="F266" s="138"/>
      <c r="L266" s="138"/>
      <c r="M266" s="128"/>
    </row>
    <row r="267" spans="1:13" ht="35.25">
      <c r="A267" s="70"/>
      <c r="B267" s="70"/>
      <c r="C267" s="70"/>
      <c r="D267" s="128"/>
      <c r="E267" s="138"/>
      <c r="F267" s="138"/>
      <c r="L267" s="138"/>
      <c r="M267" s="128"/>
    </row>
    <row r="268" spans="1:13" ht="35.25">
      <c r="A268" s="70"/>
      <c r="B268" s="70"/>
      <c r="C268" s="70"/>
      <c r="D268" s="128"/>
      <c r="E268" s="138"/>
      <c r="F268" s="138"/>
      <c r="L268" s="138"/>
      <c r="M268" s="128"/>
    </row>
    <row r="269" spans="1:13" ht="35.25">
      <c r="A269" s="70"/>
      <c r="B269" s="70"/>
      <c r="C269" s="70"/>
      <c r="D269" s="128"/>
      <c r="E269" s="138"/>
      <c r="F269" s="138"/>
      <c r="L269" s="138"/>
      <c r="M269" s="128"/>
    </row>
    <row r="270" spans="1:13" ht="35.25">
      <c r="A270" s="70"/>
      <c r="B270" s="70"/>
      <c r="C270" s="70"/>
      <c r="D270" s="128"/>
      <c r="E270" s="138"/>
      <c r="F270" s="138"/>
      <c r="L270" s="138"/>
      <c r="M270" s="128"/>
    </row>
    <row r="271" spans="1:13" ht="35.25">
      <c r="A271" s="70"/>
      <c r="B271" s="70"/>
      <c r="C271" s="70"/>
      <c r="D271" s="128"/>
      <c r="E271" s="138"/>
      <c r="F271" s="138"/>
      <c r="L271" s="138"/>
      <c r="M271" s="128"/>
    </row>
    <row r="272" spans="1:13" ht="35.25">
      <c r="A272" s="70"/>
      <c r="B272" s="70"/>
      <c r="C272" s="70"/>
      <c r="D272" s="128"/>
      <c r="E272" s="138"/>
      <c r="F272" s="138"/>
      <c r="L272" s="138"/>
      <c r="M272" s="128"/>
    </row>
    <row r="273" spans="1:13" ht="35.25">
      <c r="A273" s="70"/>
      <c r="B273" s="70"/>
      <c r="C273" s="70"/>
      <c r="D273" s="128"/>
      <c r="E273" s="138"/>
      <c r="F273" s="138"/>
      <c r="L273" s="138"/>
      <c r="M273" s="128"/>
    </row>
    <row r="274" spans="1:13" ht="35.25">
      <c r="A274" s="70"/>
      <c r="B274" s="70"/>
      <c r="C274" s="70"/>
      <c r="D274" s="128"/>
      <c r="E274" s="138"/>
      <c r="F274" s="138"/>
      <c r="L274" s="138"/>
      <c r="M274" s="128"/>
    </row>
    <row r="275" spans="1:13" ht="35.25">
      <c r="A275" s="70"/>
      <c r="B275" s="70"/>
      <c r="C275" s="70"/>
      <c r="D275" s="128"/>
      <c r="E275" s="138"/>
      <c r="F275" s="138"/>
      <c r="L275" s="138"/>
      <c r="M275" s="128"/>
    </row>
    <row r="276" spans="1:13" ht="35.25">
      <c r="A276" s="70"/>
      <c r="B276" s="70"/>
      <c r="C276" s="70"/>
      <c r="D276" s="128"/>
      <c r="E276" s="138"/>
      <c r="F276" s="138"/>
      <c r="L276" s="138"/>
      <c r="M276" s="128"/>
    </row>
    <row r="277" spans="1:13" ht="35.25">
      <c r="A277" s="70"/>
      <c r="B277" s="70"/>
      <c r="C277" s="70"/>
      <c r="D277" s="128"/>
      <c r="E277" s="138"/>
      <c r="F277" s="138"/>
      <c r="L277" s="138"/>
      <c r="M277" s="128"/>
    </row>
    <row r="278" spans="1:13" ht="35.25">
      <c r="A278" s="70"/>
      <c r="B278" s="70"/>
      <c r="C278" s="70"/>
      <c r="D278" s="128"/>
      <c r="E278" s="138"/>
      <c r="F278" s="138"/>
      <c r="L278" s="138"/>
      <c r="M278" s="128"/>
    </row>
    <row r="279" spans="1:13" ht="35.25">
      <c r="A279" s="70"/>
      <c r="B279" s="70"/>
      <c r="C279" s="70"/>
      <c r="D279" s="128"/>
      <c r="E279" s="138"/>
      <c r="F279" s="138"/>
      <c r="L279" s="138"/>
      <c r="M279" s="128"/>
    </row>
    <row r="280" spans="1:13" ht="35.25">
      <c r="A280" s="70"/>
      <c r="B280" s="70"/>
      <c r="C280" s="70"/>
      <c r="D280" s="128"/>
      <c r="E280" s="138"/>
      <c r="F280" s="138"/>
      <c r="L280" s="138"/>
      <c r="M280" s="128"/>
    </row>
    <row r="281" spans="1:13" ht="35.25">
      <c r="A281" s="70"/>
      <c r="B281" s="70"/>
      <c r="C281" s="70"/>
      <c r="D281" s="128"/>
      <c r="E281" s="138"/>
      <c r="F281" s="138"/>
      <c r="L281" s="138"/>
      <c r="M281" s="128"/>
    </row>
    <row r="282" spans="1:13" ht="35.25">
      <c r="A282" s="70"/>
      <c r="B282" s="70"/>
      <c r="C282" s="70"/>
      <c r="D282" s="128"/>
      <c r="E282" s="138"/>
      <c r="F282" s="138"/>
      <c r="L282" s="138"/>
      <c r="M282" s="128"/>
    </row>
    <row r="283" spans="1:13" ht="35.25">
      <c r="A283" s="70"/>
      <c r="B283" s="70"/>
      <c r="C283" s="70"/>
      <c r="D283" s="128"/>
      <c r="E283" s="138"/>
      <c r="F283" s="138"/>
      <c r="L283" s="138"/>
      <c r="M283" s="128"/>
    </row>
    <row r="284" spans="1:13" ht="35.25">
      <c r="A284" s="70"/>
      <c r="B284" s="70"/>
      <c r="C284" s="70"/>
      <c r="D284" s="128"/>
      <c r="E284" s="138"/>
      <c r="F284" s="138"/>
      <c r="L284" s="138"/>
      <c r="M284" s="128"/>
    </row>
    <row r="285" spans="1:13" ht="35.25">
      <c r="A285" s="70"/>
      <c r="B285" s="70"/>
      <c r="C285" s="70"/>
      <c r="D285" s="128"/>
      <c r="E285" s="138"/>
      <c r="F285" s="138"/>
      <c r="L285" s="138"/>
      <c r="M285" s="128"/>
    </row>
    <row r="286" spans="1:13" ht="35.25">
      <c r="A286" s="70"/>
      <c r="B286" s="70"/>
      <c r="C286" s="70"/>
      <c r="D286" s="128"/>
      <c r="E286" s="138"/>
      <c r="F286" s="138"/>
      <c r="L286" s="138"/>
      <c r="M286" s="128"/>
    </row>
    <row r="287" spans="1:13" ht="35.25">
      <c r="A287" s="70"/>
      <c r="B287" s="70"/>
      <c r="C287" s="70"/>
      <c r="D287" s="128"/>
      <c r="E287" s="138"/>
      <c r="F287" s="138"/>
      <c r="L287" s="138"/>
      <c r="M287" s="128"/>
    </row>
    <row r="288" spans="1:13" ht="35.25">
      <c r="A288" s="70"/>
      <c r="B288" s="70"/>
      <c r="C288" s="70"/>
      <c r="D288" s="128"/>
      <c r="E288" s="138"/>
      <c r="F288" s="138"/>
      <c r="L288" s="138"/>
      <c r="M288" s="128"/>
    </row>
    <row r="289" spans="1:13" ht="35.25">
      <c r="A289" s="70"/>
      <c r="B289" s="70"/>
      <c r="C289" s="70"/>
      <c r="D289" s="128"/>
      <c r="E289" s="138"/>
      <c r="F289" s="138"/>
      <c r="L289" s="138"/>
      <c r="M289" s="128"/>
    </row>
    <row r="290" spans="1:13" ht="35.25">
      <c r="A290" s="70"/>
      <c r="B290" s="70"/>
      <c r="C290" s="70"/>
      <c r="D290" s="128"/>
      <c r="E290" s="138"/>
      <c r="F290" s="138"/>
      <c r="L290" s="138"/>
      <c r="M290" s="128"/>
    </row>
    <row r="291" spans="1:13" ht="35.25">
      <c r="A291" s="70"/>
      <c r="B291" s="70"/>
      <c r="C291" s="70"/>
      <c r="D291" s="128"/>
      <c r="E291" s="138"/>
      <c r="F291" s="138"/>
      <c r="L291" s="138"/>
      <c r="M291" s="128"/>
    </row>
    <row r="292" spans="1:13" ht="35.25">
      <c r="A292" s="70"/>
      <c r="B292" s="70"/>
      <c r="C292" s="70"/>
      <c r="D292" s="128"/>
      <c r="E292" s="138"/>
      <c r="F292" s="138"/>
      <c r="L292" s="138"/>
      <c r="M292" s="128"/>
    </row>
    <row r="293" spans="1:13" ht="35.25">
      <c r="A293" s="70"/>
      <c r="B293" s="70"/>
      <c r="C293" s="70"/>
      <c r="D293" s="128"/>
      <c r="E293" s="138"/>
      <c r="F293" s="138"/>
      <c r="L293" s="138"/>
      <c r="M293" s="128"/>
    </row>
    <row r="294" spans="1:13" ht="35.25">
      <c r="A294" s="70"/>
      <c r="B294" s="70"/>
      <c r="C294" s="70"/>
      <c r="D294" s="128"/>
      <c r="E294" s="138"/>
      <c r="F294" s="138"/>
      <c r="L294" s="138"/>
      <c r="M294" s="128"/>
    </row>
    <row r="295" spans="1:13" ht="35.25">
      <c r="A295" s="70"/>
      <c r="B295" s="70"/>
      <c r="C295" s="70"/>
      <c r="D295" s="128"/>
      <c r="E295" s="138"/>
      <c r="F295" s="138"/>
      <c r="L295" s="138"/>
      <c r="M295" s="128"/>
    </row>
    <row r="296" spans="1:13" ht="35.25">
      <c r="A296" s="70"/>
      <c r="B296" s="70"/>
      <c r="C296" s="70"/>
      <c r="D296" s="128"/>
      <c r="E296" s="138"/>
      <c r="F296" s="138"/>
      <c r="L296" s="138"/>
      <c r="M296" s="128"/>
    </row>
    <row r="297" spans="1:13" ht="35.25">
      <c r="A297" s="70"/>
      <c r="B297" s="70"/>
      <c r="C297" s="70"/>
      <c r="D297" s="128"/>
      <c r="E297" s="138"/>
      <c r="F297" s="138"/>
      <c r="L297" s="138"/>
      <c r="M297" s="128"/>
    </row>
    <row r="298" spans="1:13" ht="35.25">
      <c r="A298" s="70"/>
      <c r="B298" s="70"/>
      <c r="C298" s="70"/>
      <c r="D298" s="128"/>
      <c r="E298" s="138"/>
      <c r="F298" s="138"/>
      <c r="L298" s="138"/>
      <c r="M298" s="128"/>
    </row>
    <row r="299" spans="1:13" ht="35.25">
      <c r="A299" s="70"/>
      <c r="B299" s="70"/>
      <c r="C299" s="70"/>
      <c r="D299" s="128"/>
      <c r="E299" s="138"/>
      <c r="F299" s="138"/>
      <c r="L299" s="138"/>
      <c r="M299" s="128"/>
    </row>
    <row r="300" spans="1:13" ht="35.25">
      <c r="A300" s="70"/>
      <c r="B300" s="70"/>
      <c r="C300" s="70"/>
      <c r="D300" s="128"/>
      <c r="E300" s="138"/>
      <c r="F300" s="138"/>
      <c r="L300" s="138"/>
      <c r="M300" s="128"/>
    </row>
    <row r="301" spans="1:13" ht="35.25">
      <c r="A301" s="70"/>
      <c r="B301" s="70"/>
      <c r="C301" s="70"/>
      <c r="D301" s="128"/>
      <c r="E301" s="138"/>
      <c r="F301" s="138"/>
      <c r="L301" s="138"/>
      <c r="M301" s="128"/>
    </row>
    <row r="302" spans="1:13" ht="35.25">
      <c r="A302" s="70"/>
      <c r="B302" s="70"/>
      <c r="C302" s="70"/>
      <c r="D302" s="128"/>
      <c r="E302" s="138"/>
      <c r="F302" s="138"/>
      <c r="L302" s="138"/>
      <c r="M302" s="128"/>
    </row>
    <row r="303" spans="1:13" ht="35.25">
      <c r="A303" s="70"/>
      <c r="B303" s="70"/>
      <c r="C303" s="70"/>
      <c r="D303" s="128"/>
      <c r="E303" s="138"/>
      <c r="F303" s="138"/>
      <c r="L303" s="138"/>
      <c r="M303" s="128"/>
    </row>
    <row r="304" spans="1:13" ht="35.25">
      <c r="A304" s="70"/>
      <c r="B304" s="70"/>
      <c r="C304" s="70"/>
      <c r="D304" s="128"/>
      <c r="E304" s="138"/>
      <c r="F304" s="138"/>
      <c r="L304" s="138"/>
      <c r="M304" s="128"/>
    </row>
    <row r="305" spans="1:13" ht="35.25">
      <c r="A305" s="70"/>
      <c r="B305" s="70"/>
      <c r="C305" s="70"/>
      <c r="D305" s="128"/>
      <c r="E305" s="138"/>
      <c r="F305" s="138"/>
      <c r="L305" s="138"/>
      <c r="M305" s="128"/>
    </row>
    <row r="306" spans="1:13" ht="35.25">
      <c r="A306" s="70"/>
      <c r="B306" s="70"/>
      <c r="C306" s="70"/>
      <c r="D306" s="128"/>
      <c r="E306" s="138"/>
      <c r="F306" s="138"/>
      <c r="L306" s="138"/>
      <c r="M306" s="128"/>
    </row>
    <row r="307" spans="1:13" ht="35.25">
      <c r="A307" s="70"/>
      <c r="B307" s="70"/>
      <c r="C307" s="70"/>
      <c r="D307" s="128"/>
      <c r="E307" s="138"/>
      <c r="F307" s="138"/>
      <c r="L307" s="138"/>
      <c r="M307" s="128"/>
    </row>
    <row r="308" spans="1:13" ht="35.25">
      <c r="A308" s="70"/>
      <c r="B308" s="70"/>
      <c r="C308" s="70"/>
      <c r="D308" s="128"/>
      <c r="E308" s="138"/>
      <c r="F308" s="138"/>
      <c r="L308" s="138"/>
      <c r="M308" s="128"/>
    </row>
    <row r="309" spans="1:13" ht="35.25">
      <c r="A309" s="70"/>
      <c r="B309" s="70"/>
      <c r="C309" s="70"/>
      <c r="D309" s="128"/>
      <c r="E309" s="138"/>
      <c r="F309" s="138"/>
      <c r="L309" s="138"/>
      <c r="M309" s="128"/>
    </row>
    <row r="310" spans="1:13" ht="35.25">
      <c r="A310" s="70"/>
      <c r="B310" s="70"/>
      <c r="C310" s="70"/>
      <c r="D310" s="128"/>
      <c r="E310" s="138"/>
      <c r="F310" s="138"/>
      <c r="L310" s="138"/>
      <c r="M310" s="128"/>
    </row>
    <row r="311" spans="1:13" ht="35.25">
      <c r="A311" s="70"/>
      <c r="B311" s="70"/>
      <c r="C311" s="70"/>
      <c r="D311" s="128"/>
      <c r="E311" s="138"/>
      <c r="F311" s="138"/>
      <c r="L311" s="138"/>
      <c r="M311" s="128"/>
    </row>
    <row r="312" spans="1:13" ht="35.25">
      <c r="A312" s="70"/>
      <c r="B312" s="70"/>
      <c r="C312" s="70"/>
      <c r="D312" s="128"/>
      <c r="E312" s="138"/>
      <c r="F312" s="138"/>
      <c r="L312" s="138"/>
      <c r="M312" s="128"/>
    </row>
    <row r="313" spans="1:13" ht="35.25">
      <c r="A313" s="70"/>
      <c r="B313" s="70"/>
      <c r="C313" s="70"/>
      <c r="D313" s="128"/>
      <c r="E313" s="138"/>
      <c r="F313" s="138"/>
      <c r="L313" s="138"/>
      <c r="M313" s="128"/>
    </row>
    <row r="314" spans="1:13" ht="35.25">
      <c r="A314" s="70"/>
      <c r="B314" s="70"/>
      <c r="C314" s="70"/>
      <c r="D314" s="128"/>
      <c r="E314" s="138"/>
      <c r="F314" s="138"/>
      <c r="L314" s="138"/>
      <c r="M314" s="128"/>
    </row>
    <row r="315" spans="1:13" ht="35.25">
      <c r="A315" s="70"/>
      <c r="B315" s="70"/>
      <c r="C315" s="70"/>
      <c r="D315" s="128"/>
      <c r="E315" s="138"/>
      <c r="F315" s="138"/>
      <c r="L315" s="138"/>
      <c r="M315" s="128"/>
    </row>
    <row r="316" spans="1:13" ht="35.25">
      <c r="A316" s="70"/>
      <c r="B316" s="70"/>
      <c r="C316" s="70"/>
      <c r="D316" s="128"/>
      <c r="E316" s="138"/>
      <c r="F316" s="138"/>
      <c r="L316" s="138"/>
      <c r="M316" s="128"/>
    </row>
    <row r="317" spans="1:13" ht="35.25">
      <c r="A317" s="70"/>
      <c r="B317" s="70"/>
      <c r="C317" s="70"/>
      <c r="D317" s="128"/>
      <c r="E317" s="138"/>
      <c r="F317" s="138"/>
      <c r="L317" s="138"/>
      <c r="M317" s="128"/>
    </row>
    <row r="318" spans="1:13" ht="35.25">
      <c r="A318" s="70"/>
      <c r="B318" s="70"/>
      <c r="C318" s="70"/>
      <c r="D318" s="128"/>
      <c r="E318" s="138"/>
      <c r="F318" s="138"/>
      <c r="L318" s="138"/>
      <c r="M318" s="128"/>
    </row>
    <row r="319" spans="1:13" ht="35.25">
      <c r="A319" s="70"/>
      <c r="B319" s="70"/>
      <c r="C319" s="70"/>
      <c r="D319" s="128"/>
      <c r="E319" s="138"/>
      <c r="F319" s="138"/>
      <c r="L319" s="138"/>
      <c r="M319" s="128"/>
    </row>
    <row r="320" spans="1:13" ht="35.25">
      <c r="A320" s="70"/>
      <c r="B320" s="70"/>
      <c r="C320" s="70"/>
      <c r="D320" s="128"/>
      <c r="E320" s="138"/>
      <c r="F320" s="138"/>
      <c r="L320" s="138"/>
      <c r="M320" s="128"/>
    </row>
    <row r="321" spans="1:13" ht="35.25">
      <c r="A321" s="70"/>
      <c r="B321" s="70"/>
      <c r="C321" s="70"/>
      <c r="D321" s="128"/>
      <c r="E321" s="138"/>
      <c r="F321" s="138"/>
      <c r="L321" s="138"/>
      <c r="M321" s="128"/>
    </row>
    <row r="322" spans="1:13" ht="35.25">
      <c r="A322" s="70"/>
      <c r="B322" s="70"/>
      <c r="C322" s="70"/>
      <c r="D322" s="128"/>
      <c r="E322" s="138"/>
      <c r="F322" s="138"/>
      <c r="L322" s="138"/>
      <c r="M322" s="128"/>
    </row>
    <row r="323" spans="1:13" ht="35.25">
      <c r="A323" s="70"/>
      <c r="B323" s="70"/>
      <c r="C323" s="70"/>
      <c r="D323" s="128"/>
      <c r="E323" s="138"/>
      <c r="F323" s="138"/>
      <c r="L323" s="138"/>
      <c r="M323" s="128"/>
    </row>
    <row r="324" spans="1:13" ht="35.25">
      <c r="A324" s="70"/>
      <c r="B324" s="70"/>
      <c r="C324" s="70"/>
      <c r="D324" s="128"/>
      <c r="E324" s="138"/>
      <c r="F324" s="138"/>
      <c r="L324" s="138"/>
      <c r="M324" s="128"/>
    </row>
    <row r="325" spans="1:13" ht="35.25">
      <c r="A325" s="70"/>
      <c r="B325" s="70"/>
      <c r="C325" s="70"/>
      <c r="D325" s="128"/>
      <c r="E325" s="138"/>
      <c r="F325" s="138"/>
      <c r="L325" s="138"/>
      <c r="M325" s="128"/>
    </row>
    <row r="326" spans="1:13" ht="35.25">
      <c r="A326" s="70"/>
      <c r="B326" s="70"/>
      <c r="C326" s="70"/>
      <c r="D326" s="128"/>
      <c r="E326" s="138"/>
      <c r="F326" s="138"/>
      <c r="L326" s="138"/>
      <c r="M326" s="128"/>
    </row>
    <row r="327" spans="1:13" ht="35.25">
      <c r="A327" s="70"/>
      <c r="B327" s="70"/>
      <c r="C327" s="70"/>
      <c r="D327" s="128"/>
      <c r="E327" s="138"/>
      <c r="F327" s="138"/>
      <c r="L327" s="138"/>
      <c r="M327" s="128"/>
    </row>
    <row r="328" spans="1:13" ht="35.25">
      <c r="A328" s="70"/>
      <c r="B328" s="70"/>
      <c r="C328" s="70"/>
      <c r="D328" s="128"/>
      <c r="E328" s="138"/>
      <c r="F328" s="138"/>
      <c r="L328" s="138"/>
      <c r="M328" s="128"/>
    </row>
    <row r="329" spans="1:13" ht="35.25">
      <c r="A329" s="70"/>
      <c r="B329" s="70"/>
      <c r="C329" s="70"/>
      <c r="D329" s="128"/>
      <c r="E329" s="138"/>
      <c r="F329" s="138"/>
      <c r="L329" s="138"/>
      <c r="M329" s="128"/>
    </row>
    <row r="330" spans="1:13" ht="35.25">
      <c r="A330" s="70"/>
      <c r="B330" s="70"/>
      <c r="C330" s="70"/>
      <c r="D330" s="128"/>
      <c r="E330" s="138"/>
      <c r="F330" s="138"/>
      <c r="L330" s="138"/>
      <c r="M330" s="128"/>
    </row>
    <row r="331" spans="1:13" ht="35.25">
      <c r="A331" s="70"/>
      <c r="B331" s="70"/>
      <c r="C331" s="70"/>
      <c r="D331" s="128"/>
      <c r="E331" s="138"/>
      <c r="F331" s="138"/>
      <c r="L331" s="138"/>
      <c r="M331" s="128"/>
    </row>
    <row r="332" spans="1:13" ht="35.25">
      <c r="A332" s="70"/>
      <c r="B332" s="70"/>
      <c r="C332" s="70"/>
      <c r="D332" s="128"/>
      <c r="E332" s="138"/>
      <c r="F332" s="138"/>
      <c r="L332" s="138"/>
      <c r="M332" s="128"/>
    </row>
    <row r="333" spans="1:13" ht="35.25">
      <c r="A333" s="70"/>
      <c r="B333" s="70"/>
      <c r="C333" s="70"/>
      <c r="D333" s="128"/>
      <c r="E333" s="138"/>
      <c r="F333" s="138"/>
      <c r="L333" s="138"/>
      <c r="M333" s="128"/>
    </row>
    <row r="334" spans="1:13" ht="35.25">
      <c r="A334" s="70"/>
      <c r="B334" s="70"/>
      <c r="C334" s="70"/>
      <c r="D334" s="128"/>
      <c r="E334" s="138"/>
      <c r="F334" s="138"/>
      <c r="L334" s="138"/>
      <c r="M334" s="128"/>
    </row>
    <row r="335" spans="1:13" ht="35.25">
      <c r="A335" s="70"/>
      <c r="B335" s="70"/>
      <c r="C335" s="70"/>
      <c r="D335" s="128"/>
      <c r="E335" s="138"/>
      <c r="F335" s="138"/>
      <c r="L335" s="138"/>
      <c r="M335" s="128"/>
    </row>
    <row r="336" spans="1:13" ht="35.25">
      <c r="A336" s="70"/>
      <c r="B336" s="70"/>
      <c r="C336" s="70"/>
      <c r="D336" s="128"/>
      <c r="E336" s="138"/>
      <c r="F336" s="138"/>
      <c r="L336" s="138"/>
      <c r="M336" s="128"/>
    </row>
    <row r="337" spans="1:13" ht="35.25">
      <c r="A337" s="70"/>
      <c r="B337" s="70"/>
      <c r="C337" s="70"/>
      <c r="D337" s="128"/>
      <c r="E337" s="138"/>
      <c r="F337" s="138"/>
      <c r="L337" s="138"/>
      <c r="M337" s="128"/>
    </row>
    <row r="338" spans="1:13" ht="35.25">
      <c r="A338" s="70"/>
      <c r="B338" s="70"/>
      <c r="C338" s="70"/>
      <c r="D338" s="128"/>
      <c r="E338" s="138"/>
      <c r="F338" s="138"/>
      <c r="L338" s="138"/>
      <c r="M338" s="128"/>
    </row>
    <row r="339" spans="1:13" ht="35.25">
      <c r="A339" s="70"/>
      <c r="B339" s="70"/>
      <c r="C339" s="70"/>
      <c r="D339" s="128"/>
      <c r="E339" s="138"/>
      <c r="F339" s="138"/>
      <c r="L339" s="138"/>
      <c r="M339" s="128"/>
    </row>
    <row r="340" spans="1:13" ht="35.25">
      <c r="A340" s="70"/>
      <c r="B340" s="70"/>
      <c r="C340" s="70"/>
      <c r="D340" s="128"/>
      <c r="E340" s="138"/>
      <c r="F340" s="138"/>
      <c r="L340" s="138"/>
      <c r="M340" s="128"/>
    </row>
    <row r="341" spans="1:13" ht="35.25">
      <c r="A341" s="70"/>
      <c r="B341" s="70"/>
      <c r="C341" s="70"/>
      <c r="D341" s="128"/>
      <c r="E341" s="138"/>
      <c r="F341" s="138"/>
      <c r="L341" s="138"/>
      <c r="M341" s="128"/>
    </row>
    <row r="342" spans="1:13" ht="35.25">
      <c r="A342" s="70"/>
      <c r="B342" s="70"/>
      <c r="C342" s="70"/>
      <c r="D342" s="128"/>
      <c r="E342" s="138"/>
      <c r="F342" s="138"/>
      <c r="L342" s="138"/>
      <c r="M342" s="128"/>
    </row>
    <row r="343" spans="1:13" ht="35.25">
      <c r="A343" s="70"/>
      <c r="B343" s="70"/>
      <c r="C343" s="70"/>
      <c r="D343" s="128"/>
      <c r="E343" s="138"/>
      <c r="F343" s="138"/>
      <c r="L343" s="138"/>
      <c r="M343" s="128"/>
    </row>
    <row r="344" spans="1:13" ht="35.25">
      <c r="A344" s="70"/>
      <c r="B344" s="70"/>
      <c r="C344" s="70"/>
      <c r="D344" s="128"/>
      <c r="E344" s="138"/>
      <c r="F344" s="138"/>
      <c r="L344" s="138"/>
      <c r="M344" s="128"/>
    </row>
    <row r="345" spans="1:13" ht="35.25">
      <c r="A345" s="70"/>
      <c r="B345" s="70"/>
      <c r="C345" s="70"/>
      <c r="D345" s="128"/>
      <c r="E345" s="138"/>
      <c r="F345" s="138"/>
      <c r="L345" s="138"/>
      <c r="M345" s="128"/>
    </row>
    <row r="346" spans="1:13" ht="35.25">
      <c r="A346" s="70"/>
      <c r="B346" s="70"/>
      <c r="C346" s="70"/>
      <c r="D346" s="128"/>
      <c r="E346" s="138"/>
      <c r="F346" s="138"/>
      <c r="L346" s="138"/>
      <c r="M346" s="128"/>
    </row>
    <row r="347" spans="1:13" ht="35.25">
      <c r="A347" s="70"/>
      <c r="B347" s="70"/>
      <c r="C347" s="70"/>
      <c r="D347" s="128"/>
      <c r="E347" s="138"/>
      <c r="F347" s="138"/>
      <c r="L347" s="138"/>
      <c r="M347" s="128"/>
    </row>
    <row r="348" spans="1:13" ht="35.25">
      <c r="A348" s="70"/>
      <c r="B348" s="70"/>
      <c r="C348" s="70"/>
      <c r="D348" s="128"/>
      <c r="E348" s="138"/>
      <c r="F348" s="138"/>
      <c r="L348" s="138"/>
      <c r="M348" s="128"/>
    </row>
    <row r="349" spans="1:13" ht="35.25">
      <c r="A349" s="70"/>
      <c r="B349" s="70"/>
      <c r="C349" s="70"/>
      <c r="D349" s="128"/>
      <c r="E349" s="138"/>
      <c r="F349" s="138"/>
      <c r="L349" s="138"/>
      <c r="M349" s="128"/>
    </row>
    <row r="350" spans="1:13" ht="35.25">
      <c r="A350" s="70"/>
      <c r="B350" s="70"/>
      <c r="C350" s="70"/>
      <c r="D350" s="128"/>
      <c r="E350" s="138"/>
      <c r="F350" s="138"/>
      <c r="L350" s="138"/>
      <c r="M350" s="128"/>
    </row>
    <row r="351" spans="1:13" ht="35.25">
      <c r="A351" s="70"/>
      <c r="B351" s="70"/>
      <c r="C351" s="70"/>
      <c r="D351" s="128"/>
      <c r="E351" s="138"/>
      <c r="F351" s="138"/>
      <c r="L351" s="138"/>
      <c r="M351" s="128"/>
    </row>
    <row r="352" spans="1:13" ht="35.25">
      <c r="A352" s="70"/>
      <c r="B352" s="70"/>
      <c r="C352" s="70"/>
      <c r="D352" s="128"/>
      <c r="E352" s="138"/>
      <c r="F352" s="138"/>
      <c r="L352" s="138"/>
      <c r="M352" s="128"/>
    </row>
    <row r="353" spans="1:13" ht="35.25">
      <c r="A353" s="70"/>
      <c r="B353" s="70"/>
      <c r="C353" s="70"/>
      <c r="D353" s="128"/>
      <c r="E353" s="138"/>
      <c r="F353" s="138"/>
      <c r="L353" s="138"/>
      <c r="M353" s="128"/>
    </row>
    <row r="354" spans="1:13" ht="35.25">
      <c r="A354" s="70"/>
      <c r="B354" s="70"/>
      <c r="C354" s="70"/>
      <c r="D354" s="128"/>
      <c r="E354" s="138"/>
      <c r="F354" s="138"/>
      <c r="L354" s="138"/>
      <c r="M354" s="128"/>
    </row>
    <row r="355" spans="1:13" ht="35.25">
      <c r="A355" s="70"/>
      <c r="B355" s="70"/>
      <c r="C355" s="70"/>
      <c r="D355" s="128"/>
      <c r="E355" s="138"/>
      <c r="F355" s="138"/>
      <c r="L355" s="138"/>
      <c r="M355" s="128"/>
    </row>
    <row r="356" spans="1:13" ht="35.25">
      <c r="A356" s="70"/>
      <c r="B356" s="70"/>
      <c r="C356" s="70"/>
      <c r="D356" s="128"/>
      <c r="E356" s="138"/>
      <c r="F356" s="138"/>
      <c r="L356" s="138"/>
      <c r="M356" s="128"/>
    </row>
    <row r="357" spans="1:13" ht="35.25">
      <c r="A357" s="70"/>
      <c r="B357" s="70"/>
      <c r="C357" s="70"/>
      <c r="D357" s="128"/>
      <c r="E357" s="138"/>
      <c r="F357" s="138"/>
      <c r="L357" s="138"/>
      <c r="M357" s="128"/>
    </row>
    <row r="358" spans="1:13" ht="35.25">
      <c r="A358" s="70"/>
      <c r="B358" s="70"/>
      <c r="C358" s="70"/>
      <c r="D358" s="128"/>
      <c r="E358" s="138"/>
      <c r="F358" s="138"/>
      <c r="L358" s="138"/>
      <c r="M358" s="128"/>
    </row>
    <row r="359" spans="1:13" ht="35.25">
      <c r="A359" s="70"/>
      <c r="B359" s="70"/>
      <c r="C359" s="70"/>
      <c r="D359" s="128"/>
      <c r="E359" s="138"/>
      <c r="F359" s="138"/>
      <c r="L359" s="138"/>
      <c r="M359" s="128"/>
    </row>
    <row r="360" spans="1:13" ht="35.25">
      <c r="A360" s="70"/>
      <c r="B360" s="70"/>
      <c r="C360" s="70"/>
      <c r="D360" s="128"/>
      <c r="E360" s="138"/>
      <c r="F360" s="138"/>
      <c r="L360" s="138"/>
      <c r="M360" s="128"/>
    </row>
    <row r="361" spans="1:13" ht="35.25">
      <c r="A361" s="70"/>
      <c r="B361" s="70"/>
      <c r="C361" s="70"/>
      <c r="D361" s="128"/>
      <c r="E361" s="138"/>
      <c r="F361" s="138"/>
      <c r="L361" s="138"/>
      <c r="M361" s="128"/>
    </row>
    <row r="362" spans="1:13" ht="35.25">
      <c r="A362" s="70"/>
      <c r="B362" s="70"/>
      <c r="C362" s="70"/>
      <c r="D362" s="128"/>
      <c r="E362" s="138"/>
      <c r="F362" s="138"/>
      <c r="L362" s="138"/>
      <c r="M362" s="128"/>
    </row>
    <row r="363" spans="1:13" ht="35.25">
      <c r="A363" s="70"/>
      <c r="B363" s="70"/>
      <c r="C363" s="70"/>
      <c r="D363" s="128"/>
      <c r="E363" s="138"/>
      <c r="F363" s="138"/>
      <c r="L363" s="138"/>
      <c r="M363" s="128"/>
    </row>
    <row r="364" spans="1:13" ht="35.25">
      <c r="A364" s="70"/>
      <c r="B364" s="70"/>
      <c r="C364" s="70"/>
      <c r="D364" s="128"/>
      <c r="E364" s="138"/>
      <c r="F364" s="138"/>
      <c r="L364" s="138"/>
      <c r="M364" s="128"/>
    </row>
    <row r="365" spans="1:13" ht="35.25">
      <c r="A365" s="70"/>
      <c r="B365" s="70"/>
      <c r="C365" s="70"/>
      <c r="D365" s="128"/>
      <c r="E365" s="138"/>
      <c r="F365" s="138"/>
      <c r="L365" s="138"/>
      <c r="M365" s="128"/>
    </row>
    <row r="366" spans="1:13" ht="35.25">
      <c r="A366" s="70"/>
      <c r="B366" s="70"/>
      <c r="C366" s="70"/>
      <c r="D366" s="128"/>
      <c r="E366" s="138"/>
      <c r="F366" s="138"/>
      <c r="L366" s="138"/>
      <c r="M366" s="128"/>
    </row>
    <row r="367" spans="1:13" ht="35.25">
      <c r="A367" s="70"/>
      <c r="B367" s="70"/>
      <c r="C367" s="70"/>
      <c r="D367" s="128"/>
      <c r="E367" s="138"/>
      <c r="F367" s="138"/>
      <c r="L367" s="138"/>
      <c r="M367" s="128"/>
    </row>
    <row r="368" spans="1:13" ht="35.25">
      <c r="A368" s="70"/>
      <c r="B368" s="70"/>
      <c r="C368" s="70"/>
      <c r="D368" s="128"/>
      <c r="E368" s="138"/>
      <c r="F368" s="138"/>
      <c r="L368" s="138"/>
      <c r="M368" s="128"/>
    </row>
    <row r="369" spans="1:13" ht="35.25">
      <c r="A369" s="70"/>
      <c r="B369" s="70"/>
      <c r="C369" s="70"/>
      <c r="D369" s="128"/>
      <c r="E369" s="138"/>
      <c r="F369" s="138"/>
      <c r="L369" s="138"/>
      <c r="M369" s="128"/>
    </row>
    <row r="370" spans="1:13" ht="35.25">
      <c r="A370" s="70"/>
      <c r="B370" s="70"/>
      <c r="C370" s="70"/>
      <c r="D370" s="128"/>
      <c r="E370" s="138"/>
      <c r="F370" s="138"/>
      <c r="L370" s="138"/>
      <c r="M370" s="128"/>
    </row>
    <row r="371" spans="1:13" ht="35.25">
      <c r="A371" s="70"/>
      <c r="B371" s="70"/>
      <c r="C371" s="70"/>
      <c r="D371" s="128"/>
      <c r="E371" s="138"/>
      <c r="F371" s="138"/>
      <c r="L371" s="138"/>
      <c r="M371" s="128"/>
    </row>
    <row r="372" spans="1:13" ht="35.25">
      <c r="A372" s="70"/>
      <c r="B372" s="70"/>
      <c r="C372" s="70"/>
      <c r="D372" s="128"/>
      <c r="E372" s="138"/>
      <c r="F372" s="138"/>
      <c r="L372" s="138"/>
      <c r="M372" s="128"/>
    </row>
    <row r="373" spans="1:13" ht="35.25">
      <c r="A373" s="70"/>
      <c r="B373" s="70"/>
      <c r="C373" s="70"/>
      <c r="D373" s="128"/>
      <c r="E373" s="138"/>
      <c r="F373" s="138"/>
      <c r="L373" s="138"/>
      <c r="M373" s="128"/>
    </row>
    <row r="374" spans="1:13" ht="35.25">
      <c r="A374" s="70"/>
      <c r="B374" s="70"/>
      <c r="C374" s="70"/>
      <c r="D374" s="128"/>
      <c r="E374" s="138"/>
      <c r="F374" s="138"/>
      <c r="L374" s="138"/>
      <c r="M374" s="128"/>
    </row>
    <row r="375" spans="1:13" ht="35.25">
      <c r="A375" s="70"/>
      <c r="B375" s="70"/>
      <c r="C375" s="70"/>
      <c r="D375" s="128"/>
      <c r="E375" s="138"/>
      <c r="F375" s="138"/>
      <c r="L375" s="138"/>
      <c r="M375" s="128"/>
    </row>
    <row r="376" spans="1:13" ht="35.25">
      <c r="A376" s="70"/>
      <c r="B376" s="70"/>
      <c r="C376" s="70"/>
      <c r="D376" s="128"/>
      <c r="E376" s="138"/>
      <c r="F376" s="138"/>
      <c r="L376" s="138"/>
      <c r="M376" s="128"/>
    </row>
    <row r="377" spans="1:13" ht="35.25">
      <c r="A377" s="70"/>
      <c r="B377" s="70"/>
      <c r="C377" s="70"/>
      <c r="D377" s="128"/>
      <c r="E377" s="138"/>
      <c r="F377" s="138"/>
      <c r="L377" s="138"/>
      <c r="M377" s="128"/>
    </row>
    <row r="378" spans="1:13" ht="35.25">
      <c r="A378" s="70"/>
      <c r="B378" s="70"/>
      <c r="C378" s="70"/>
      <c r="D378" s="128"/>
      <c r="E378" s="138"/>
      <c r="F378" s="138"/>
      <c r="L378" s="138"/>
      <c r="M378" s="128"/>
    </row>
    <row r="379" spans="1:13" ht="35.25">
      <c r="A379" s="70"/>
      <c r="B379" s="70"/>
      <c r="C379" s="70"/>
      <c r="D379" s="128"/>
      <c r="E379" s="138"/>
      <c r="F379" s="138"/>
      <c r="L379" s="138"/>
      <c r="M379" s="128"/>
    </row>
    <row r="380" spans="1:13" ht="35.25">
      <c r="A380" s="70"/>
      <c r="B380" s="70"/>
      <c r="C380" s="70"/>
      <c r="D380" s="128"/>
      <c r="E380" s="138"/>
      <c r="F380" s="138"/>
      <c r="L380" s="138"/>
      <c r="M380" s="128"/>
    </row>
    <row r="381" spans="1:13" ht="35.25">
      <c r="A381" s="70"/>
      <c r="B381" s="70"/>
      <c r="C381" s="70"/>
      <c r="D381" s="128"/>
      <c r="E381" s="138"/>
      <c r="F381" s="138"/>
      <c r="L381" s="138"/>
      <c r="M381" s="128"/>
    </row>
    <row r="382" spans="1:13" ht="35.25">
      <c r="A382" s="70"/>
      <c r="B382" s="70"/>
      <c r="C382" s="70"/>
      <c r="D382" s="128"/>
      <c r="E382" s="138"/>
      <c r="F382" s="138"/>
      <c r="L382" s="138"/>
      <c r="M382" s="128"/>
    </row>
    <row r="383" spans="1:13" ht="35.25">
      <c r="A383" s="70"/>
      <c r="B383" s="70"/>
      <c r="C383" s="70"/>
      <c r="D383" s="128"/>
      <c r="E383" s="138"/>
      <c r="F383" s="138"/>
      <c r="L383" s="138"/>
      <c r="M383" s="128"/>
    </row>
    <row r="384" spans="1:13" ht="35.25">
      <c r="A384" s="70"/>
      <c r="B384" s="70"/>
      <c r="C384" s="70"/>
      <c r="D384" s="128"/>
      <c r="E384" s="138"/>
      <c r="F384" s="138"/>
      <c r="L384" s="138"/>
      <c r="M384" s="128"/>
    </row>
    <row r="385" spans="1:13" ht="35.25">
      <c r="A385" s="70"/>
      <c r="B385" s="70"/>
      <c r="C385" s="70"/>
      <c r="D385" s="128"/>
      <c r="E385" s="138"/>
      <c r="F385" s="138"/>
      <c r="L385" s="138"/>
      <c r="M385" s="128"/>
    </row>
    <row r="386" spans="1:13" ht="35.25">
      <c r="A386" s="70"/>
      <c r="B386" s="70"/>
      <c r="C386" s="70"/>
      <c r="D386" s="128"/>
      <c r="E386" s="138"/>
      <c r="F386" s="138"/>
      <c r="L386" s="138"/>
      <c r="M386" s="128"/>
    </row>
    <row r="387" spans="1:13" ht="35.25">
      <c r="A387" s="70"/>
      <c r="B387" s="70"/>
      <c r="C387" s="70"/>
      <c r="D387" s="128"/>
      <c r="E387" s="138"/>
      <c r="F387" s="138"/>
      <c r="L387" s="138"/>
      <c r="M387" s="128"/>
    </row>
    <row r="388" spans="1:13" ht="35.25">
      <c r="A388" s="70"/>
      <c r="B388" s="70"/>
      <c r="C388" s="70"/>
      <c r="D388" s="128"/>
      <c r="E388" s="138"/>
      <c r="F388" s="138"/>
      <c r="L388" s="138"/>
      <c r="M388" s="128"/>
    </row>
    <row r="389" spans="1:13" ht="35.25">
      <c r="A389" s="70"/>
      <c r="B389" s="70"/>
      <c r="C389" s="70"/>
      <c r="D389" s="128"/>
      <c r="E389" s="138"/>
      <c r="F389" s="138"/>
      <c r="L389" s="138"/>
      <c r="M389" s="128"/>
    </row>
    <row r="390" spans="1:13" ht="35.25">
      <c r="A390" s="70"/>
      <c r="B390" s="70"/>
      <c r="C390" s="70"/>
      <c r="D390" s="128"/>
      <c r="E390" s="138"/>
      <c r="F390" s="138"/>
      <c r="L390" s="138"/>
      <c r="M390" s="128"/>
    </row>
    <row r="391" spans="1:13" ht="35.25">
      <c r="A391" s="70"/>
      <c r="B391" s="70"/>
      <c r="C391" s="70"/>
      <c r="D391" s="128"/>
      <c r="E391" s="138"/>
      <c r="F391" s="138"/>
      <c r="L391" s="138"/>
      <c r="M391" s="128"/>
    </row>
    <row r="392" spans="1:13" ht="35.25">
      <c r="A392" s="70"/>
      <c r="B392" s="70"/>
      <c r="C392" s="70"/>
      <c r="D392" s="128"/>
      <c r="E392" s="138"/>
      <c r="F392" s="138"/>
      <c r="L392" s="138"/>
      <c r="M392" s="128"/>
    </row>
    <row r="393" spans="1:13" ht="35.25">
      <c r="A393" s="70"/>
      <c r="B393" s="70"/>
      <c r="C393" s="70"/>
      <c r="D393" s="128"/>
      <c r="E393" s="138"/>
      <c r="F393" s="138"/>
      <c r="L393" s="138"/>
      <c r="M393" s="128"/>
    </row>
    <row r="394" spans="1:13" ht="35.25">
      <c r="A394" s="70"/>
      <c r="B394" s="70"/>
      <c r="C394" s="70"/>
      <c r="D394" s="128"/>
      <c r="E394" s="138"/>
      <c r="F394" s="138"/>
      <c r="L394" s="138"/>
      <c r="M394" s="128"/>
    </row>
    <row r="395" spans="1:13" ht="35.25">
      <c r="A395" s="70"/>
      <c r="B395" s="70"/>
      <c r="C395" s="70"/>
      <c r="D395" s="128"/>
      <c r="E395" s="138"/>
      <c r="F395" s="138"/>
      <c r="L395" s="138"/>
      <c r="M395" s="128"/>
    </row>
    <row r="396" spans="1:13" ht="35.25">
      <c r="A396" s="70"/>
      <c r="B396" s="70"/>
      <c r="C396" s="70"/>
      <c r="D396" s="128"/>
      <c r="E396" s="138"/>
      <c r="F396" s="138"/>
      <c r="L396" s="138"/>
      <c r="M396" s="128"/>
    </row>
    <row r="397" spans="1:13" ht="35.25">
      <c r="A397" s="70"/>
      <c r="B397" s="70"/>
      <c r="C397" s="70"/>
      <c r="D397" s="128"/>
      <c r="E397" s="138"/>
      <c r="F397" s="138"/>
      <c r="L397" s="138"/>
      <c r="M397" s="128"/>
    </row>
    <row r="398" spans="1:13" ht="35.25">
      <c r="A398" s="70"/>
      <c r="B398" s="70"/>
      <c r="C398" s="70"/>
      <c r="D398" s="128"/>
      <c r="E398" s="138"/>
      <c r="F398" s="138"/>
      <c r="L398" s="138"/>
      <c r="M398" s="128"/>
    </row>
    <row r="399" spans="1:13" ht="35.25">
      <c r="A399" s="70"/>
      <c r="B399" s="70"/>
      <c r="C399" s="70"/>
      <c r="D399" s="128"/>
      <c r="E399" s="138"/>
      <c r="F399" s="138"/>
      <c r="L399" s="138"/>
      <c r="M399" s="128"/>
    </row>
    <row r="400" spans="1:13" ht="35.25">
      <c r="A400" s="70"/>
      <c r="B400" s="70"/>
      <c r="C400" s="70"/>
      <c r="D400" s="128"/>
      <c r="E400" s="138"/>
      <c r="F400" s="138"/>
      <c r="L400" s="138"/>
      <c r="M400" s="128"/>
    </row>
    <row r="401" spans="1:13" ht="35.25">
      <c r="A401" s="70"/>
      <c r="B401" s="70"/>
      <c r="C401" s="70"/>
      <c r="D401" s="128"/>
      <c r="E401" s="138"/>
      <c r="F401" s="138"/>
      <c r="L401" s="138"/>
      <c r="M401" s="128"/>
    </row>
    <row r="402" spans="1:13" ht="35.25">
      <c r="A402" s="70"/>
      <c r="B402" s="70"/>
      <c r="C402" s="70"/>
      <c r="D402" s="128"/>
      <c r="E402" s="138"/>
      <c r="F402" s="138"/>
      <c r="L402" s="138"/>
      <c r="M402" s="128"/>
    </row>
    <row r="403" spans="1:13" ht="35.25">
      <c r="A403" s="70"/>
      <c r="B403" s="70"/>
      <c r="C403" s="70"/>
      <c r="D403" s="128"/>
      <c r="E403" s="138"/>
      <c r="F403" s="138"/>
      <c r="L403" s="138"/>
      <c r="M403" s="128"/>
    </row>
    <row r="404" spans="1:13" ht="35.25">
      <c r="A404" s="70"/>
      <c r="B404" s="70"/>
      <c r="C404" s="70"/>
      <c r="D404" s="128"/>
      <c r="E404" s="138"/>
      <c r="F404" s="138"/>
      <c r="L404" s="138"/>
      <c r="M404" s="128"/>
    </row>
    <row r="405" spans="1:13" ht="35.25">
      <c r="A405" s="70"/>
      <c r="B405" s="70"/>
      <c r="C405" s="70"/>
      <c r="D405" s="128"/>
      <c r="E405" s="138"/>
      <c r="F405" s="138"/>
      <c r="L405" s="138"/>
      <c r="M405" s="128"/>
    </row>
    <row r="406" spans="1:13" ht="35.25">
      <c r="A406" s="70"/>
      <c r="B406" s="70"/>
      <c r="C406" s="70"/>
      <c r="D406" s="128"/>
      <c r="E406" s="138"/>
      <c r="F406" s="138"/>
      <c r="L406" s="138"/>
      <c r="M406" s="128"/>
    </row>
    <row r="407" spans="1:13" ht="35.25">
      <c r="A407" s="70"/>
      <c r="B407" s="70"/>
      <c r="C407" s="70"/>
      <c r="D407" s="128"/>
      <c r="E407" s="138"/>
      <c r="F407" s="138"/>
      <c r="L407" s="138"/>
      <c r="M407" s="128"/>
    </row>
    <row r="408" spans="1:13" ht="35.25">
      <c r="A408" s="70"/>
      <c r="B408" s="70"/>
      <c r="C408" s="70"/>
      <c r="D408" s="128"/>
      <c r="E408" s="138"/>
      <c r="F408" s="138"/>
      <c r="L408" s="138"/>
      <c r="M408" s="128"/>
    </row>
    <row r="409" spans="1:13" ht="35.25">
      <c r="A409" s="70"/>
      <c r="B409" s="70"/>
      <c r="C409" s="70"/>
      <c r="D409" s="128"/>
      <c r="E409" s="138"/>
      <c r="F409" s="138"/>
      <c r="L409" s="138"/>
      <c r="M409" s="128"/>
    </row>
    <row r="410" spans="1:13" ht="35.25">
      <c r="A410" s="70"/>
      <c r="B410" s="70"/>
      <c r="C410" s="70"/>
      <c r="D410" s="128"/>
      <c r="E410" s="138"/>
      <c r="F410" s="138"/>
      <c r="L410" s="138"/>
      <c r="M410" s="128"/>
    </row>
    <row r="411" spans="1:13" ht="35.25">
      <c r="A411" s="70"/>
      <c r="B411" s="70"/>
      <c r="C411" s="70"/>
      <c r="D411" s="128"/>
      <c r="E411" s="138"/>
      <c r="F411" s="138"/>
      <c r="L411" s="138"/>
      <c r="M411" s="128"/>
    </row>
    <row r="412" spans="1:13" ht="35.25">
      <c r="A412" s="70"/>
      <c r="B412" s="70"/>
      <c r="C412" s="70"/>
      <c r="D412" s="128"/>
      <c r="E412" s="138"/>
      <c r="F412" s="138"/>
      <c r="L412" s="138"/>
      <c r="M412" s="128"/>
    </row>
    <row r="413" spans="1:13" ht="35.25">
      <c r="A413" s="70"/>
      <c r="B413" s="70"/>
      <c r="C413" s="70"/>
      <c r="D413" s="128"/>
      <c r="E413" s="138"/>
      <c r="F413" s="138"/>
      <c r="L413" s="138"/>
      <c r="M413" s="128"/>
    </row>
    <row r="414" spans="1:13" ht="35.25">
      <c r="A414" s="70"/>
      <c r="B414" s="70"/>
      <c r="C414" s="70"/>
      <c r="D414" s="128"/>
      <c r="E414" s="138"/>
      <c r="F414" s="138"/>
      <c r="L414" s="138"/>
      <c r="M414" s="128"/>
    </row>
    <row r="415" spans="1:13" ht="35.25">
      <c r="A415" s="70"/>
      <c r="B415" s="70"/>
      <c r="C415" s="70"/>
      <c r="D415" s="128"/>
      <c r="E415" s="138"/>
      <c r="F415" s="138"/>
      <c r="L415" s="138"/>
      <c r="M415" s="128"/>
    </row>
    <row r="416" spans="1:13" ht="35.25">
      <c r="A416" s="70"/>
      <c r="B416" s="70"/>
      <c r="C416" s="70"/>
      <c r="D416" s="128"/>
      <c r="E416" s="138"/>
      <c r="F416" s="138"/>
      <c r="L416" s="138"/>
      <c r="M416" s="128"/>
    </row>
    <row r="417" spans="1:13" ht="35.25">
      <c r="A417" s="70"/>
      <c r="B417" s="70"/>
      <c r="C417" s="70"/>
      <c r="D417" s="128"/>
      <c r="E417" s="138"/>
      <c r="F417" s="138"/>
      <c r="L417" s="138"/>
      <c r="M417" s="128"/>
    </row>
    <row r="418" spans="1:13" ht="35.25">
      <c r="A418" s="70"/>
      <c r="B418" s="70"/>
      <c r="C418" s="70"/>
      <c r="D418" s="128"/>
      <c r="E418" s="138"/>
      <c r="F418" s="138"/>
      <c r="L418" s="138"/>
      <c r="M418" s="128"/>
    </row>
    <row r="419" spans="1:13" ht="35.25">
      <c r="A419" s="70"/>
      <c r="B419" s="70"/>
      <c r="C419" s="70"/>
      <c r="D419" s="128"/>
      <c r="E419" s="138"/>
      <c r="F419" s="138"/>
      <c r="L419" s="138"/>
      <c r="M419" s="128"/>
    </row>
    <row r="420" spans="1:13" ht="35.25">
      <c r="A420" s="70"/>
      <c r="B420" s="70"/>
      <c r="C420" s="70"/>
      <c r="D420" s="128"/>
      <c r="E420" s="138"/>
      <c r="F420" s="138"/>
      <c r="L420" s="138"/>
      <c r="M420" s="128"/>
    </row>
    <row r="421" spans="1:13" ht="35.25">
      <c r="A421" s="70"/>
      <c r="B421" s="70"/>
      <c r="C421" s="70"/>
      <c r="D421" s="128"/>
      <c r="E421" s="138"/>
      <c r="F421" s="138"/>
      <c r="L421" s="138"/>
      <c r="M421" s="128"/>
    </row>
    <row r="422" spans="1:13" ht="35.25">
      <c r="A422" s="70"/>
      <c r="B422" s="70"/>
      <c r="C422" s="70"/>
      <c r="D422" s="128"/>
      <c r="E422" s="138"/>
      <c r="F422" s="138"/>
      <c r="L422" s="138"/>
      <c r="M422" s="128"/>
    </row>
    <row r="423" spans="1:13" ht="35.25">
      <c r="A423" s="70"/>
      <c r="B423" s="70"/>
      <c r="C423" s="70"/>
      <c r="D423" s="128"/>
      <c r="E423" s="138"/>
      <c r="F423" s="138"/>
      <c r="L423" s="138"/>
      <c r="M423" s="128"/>
    </row>
    <row r="424" spans="1:13" ht="35.25">
      <c r="A424" s="70"/>
      <c r="B424" s="70"/>
      <c r="C424" s="70"/>
      <c r="D424" s="128"/>
      <c r="E424" s="138"/>
      <c r="F424" s="138"/>
      <c r="L424" s="138"/>
      <c r="M424" s="128"/>
    </row>
    <row r="425" spans="1:13" ht="35.25">
      <c r="A425" s="70"/>
      <c r="B425" s="70"/>
      <c r="C425" s="70"/>
      <c r="D425" s="128"/>
      <c r="E425" s="138"/>
      <c r="F425" s="138"/>
      <c r="L425" s="138"/>
      <c r="M425" s="128"/>
    </row>
    <row r="426" spans="1:13" ht="35.25">
      <c r="A426" s="70"/>
      <c r="B426" s="70"/>
      <c r="C426" s="70"/>
      <c r="D426" s="128"/>
      <c r="E426" s="138"/>
      <c r="F426" s="138"/>
      <c r="L426" s="138"/>
      <c r="M426" s="128"/>
    </row>
    <row r="427" spans="1:13" ht="35.25">
      <c r="A427" s="70"/>
      <c r="B427" s="70"/>
      <c r="C427" s="70"/>
      <c r="D427" s="128"/>
      <c r="E427" s="138"/>
      <c r="F427" s="138"/>
      <c r="L427" s="138"/>
      <c r="M427" s="128"/>
    </row>
    <row r="428" spans="1:13" ht="35.25">
      <c r="A428" s="70"/>
      <c r="B428" s="70"/>
      <c r="C428" s="70"/>
      <c r="D428" s="128"/>
      <c r="E428" s="138"/>
      <c r="F428" s="138"/>
      <c r="L428" s="138"/>
      <c r="M428" s="128"/>
    </row>
    <row r="429" spans="1:13" ht="35.25">
      <c r="A429" s="70"/>
      <c r="B429" s="70"/>
      <c r="C429" s="70"/>
      <c r="D429" s="128"/>
      <c r="E429" s="138"/>
      <c r="F429" s="138"/>
      <c r="L429" s="138"/>
      <c r="M429" s="128"/>
    </row>
    <row r="430" spans="1:13" ht="35.25">
      <c r="A430" s="70"/>
      <c r="B430" s="70"/>
      <c r="C430" s="70"/>
      <c r="D430" s="128"/>
      <c r="E430" s="138"/>
      <c r="F430" s="138"/>
      <c r="L430" s="138"/>
      <c r="M430" s="128"/>
    </row>
    <row r="431" spans="1:13" ht="35.25">
      <c r="A431" s="70"/>
      <c r="B431" s="70"/>
      <c r="C431" s="70"/>
      <c r="D431" s="128"/>
      <c r="E431" s="138"/>
      <c r="F431" s="138"/>
      <c r="L431" s="138"/>
      <c r="M431" s="128"/>
    </row>
    <row r="432" spans="1:13" ht="35.25">
      <c r="A432" s="70"/>
      <c r="B432" s="70"/>
      <c r="C432" s="70"/>
      <c r="D432" s="128"/>
      <c r="E432" s="138"/>
      <c r="F432" s="138"/>
      <c r="L432" s="138"/>
      <c r="M432" s="128"/>
    </row>
    <row r="433" spans="1:13" ht="35.25">
      <c r="A433" s="70"/>
      <c r="B433" s="70"/>
      <c r="C433" s="70"/>
      <c r="D433" s="128"/>
      <c r="E433" s="138"/>
      <c r="F433" s="138"/>
      <c r="L433" s="138"/>
      <c r="M433" s="128"/>
    </row>
    <row r="434" spans="1:13" ht="35.25">
      <c r="A434" s="70"/>
      <c r="B434" s="70"/>
      <c r="C434" s="70"/>
      <c r="D434" s="128"/>
      <c r="E434" s="138"/>
      <c r="F434" s="138"/>
      <c r="L434" s="138"/>
      <c r="M434" s="128"/>
    </row>
    <row r="435" spans="1:13" ht="35.25">
      <c r="A435" s="70"/>
      <c r="B435" s="70"/>
      <c r="C435" s="70"/>
      <c r="D435" s="128"/>
      <c r="E435" s="138"/>
      <c r="F435" s="138"/>
      <c r="L435" s="138"/>
      <c r="M435" s="128"/>
    </row>
    <row r="436" spans="1:13" ht="35.25">
      <c r="A436" s="70"/>
      <c r="B436" s="70"/>
      <c r="C436" s="70"/>
      <c r="D436" s="128"/>
      <c r="E436" s="138"/>
      <c r="F436" s="138"/>
      <c r="L436" s="138"/>
      <c r="M436" s="128"/>
    </row>
    <row r="437" spans="1:13" ht="35.25">
      <c r="A437" s="70"/>
      <c r="B437" s="70"/>
      <c r="C437" s="70"/>
      <c r="D437" s="128"/>
      <c r="E437" s="138"/>
      <c r="F437" s="138"/>
      <c r="L437" s="138"/>
      <c r="M437" s="128"/>
    </row>
    <row r="438" spans="1:13" ht="35.25">
      <c r="A438" s="70"/>
      <c r="B438" s="70"/>
      <c r="C438" s="70"/>
      <c r="D438" s="128"/>
      <c r="E438" s="138"/>
      <c r="F438" s="138"/>
      <c r="L438" s="138"/>
      <c r="M438" s="128"/>
    </row>
    <row r="439" spans="1:13" ht="35.25">
      <c r="A439" s="70"/>
      <c r="B439" s="70"/>
      <c r="C439" s="70"/>
      <c r="D439" s="128"/>
      <c r="E439" s="138"/>
      <c r="F439" s="138"/>
      <c r="L439" s="138"/>
      <c r="M439" s="128"/>
    </row>
    <row r="440" spans="1:13" ht="35.25">
      <c r="A440" s="70"/>
      <c r="B440" s="70"/>
      <c r="C440" s="70"/>
      <c r="D440" s="128"/>
      <c r="E440" s="138"/>
      <c r="F440" s="138"/>
      <c r="L440" s="138"/>
      <c r="M440" s="128"/>
    </row>
    <row r="441" spans="1:13" ht="35.25">
      <c r="A441" s="70"/>
      <c r="B441" s="70"/>
      <c r="C441" s="70"/>
      <c r="D441" s="128"/>
      <c r="E441" s="138"/>
      <c r="F441" s="138"/>
      <c r="L441" s="138"/>
      <c r="M441" s="128"/>
    </row>
    <row r="442" spans="1:13" ht="35.25">
      <c r="A442" s="70"/>
      <c r="B442" s="70"/>
      <c r="C442" s="70"/>
      <c r="D442" s="128"/>
      <c r="E442" s="138"/>
      <c r="F442" s="138"/>
      <c r="L442" s="138"/>
      <c r="M442" s="128"/>
    </row>
    <row r="443" spans="1:13" ht="35.25">
      <c r="A443" s="70"/>
      <c r="B443" s="70"/>
      <c r="C443" s="70"/>
      <c r="D443" s="128"/>
      <c r="E443" s="138"/>
      <c r="F443" s="138"/>
      <c r="L443" s="138"/>
      <c r="M443" s="128"/>
    </row>
    <row r="444" spans="1:13" ht="35.25">
      <c r="A444" s="70"/>
      <c r="B444" s="70"/>
      <c r="C444" s="70"/>
      <c r="D444" s="128"/>
      <c r="E444" s="138"/>
      <c r="F444" s="138"/>
      <c r="L444" s="138"/>
      <c r="M444" s="128"/>
    </row>
    <row r="445" spans="1:13" ht="35.25">
      <c r="A445" s="70"/>
      <c r="B445" s="70"/>
      <c r="C445" s="70"/>
      <c r="D445" s="128"/>
      <c r="E445" s="138"/>
      <c r="F445" s="138"/>
      <c r="L445" s="138"/>
      <c r="M445" s="128"/>
    </row>
    <row r="446" spans="1:13" ht="35.25">
      <c r="A446" s="70"/>
      <c r="B446" s="70"/>
      <c r="C446" s="70"/>
      <c r="D446" s="128"/>
      <c r="E446" s="138"/>
      <c r="F446" s="138"/>
      <c r="L446" s="138"/>
      <c r="M446" s="128"/>
    </row>
    <row r="447" spans="1:13" ht="35.25">
      <c r="A447" s="70"/>
      <c r="B447" s="70"/>
      <c r="C447" s="70"/>
      <c r="D447" s="128"/>
      <c r="E447" s="138"/>
      <c r="F447" s="138"/>
      <c r="L447" s="138"/>
      <c r="M447" s="128"/>
    </row>
    <row r="448" spans="1:13" ht="35.25">
      <c r="A448" s="70"/>
      <c r="B448" s="70"/>
      <c r="C448" s="70"/>
      <c r="D448" s="128"/>
      <c r="E448" s="138"/>
      <c r="F448" s="138"/>
      <c r="L448" s="138"/>
      <c r="M448" s="128"/>
    </row>
    <row r="449" spans="1:13" ht="35.25">
      <c r="A449" s="70"/>
      <c r="B449" s="70"/>
      <c r="C449" s="70"/>
      <c r="D449" s="128"/>
      <c r="E449" s="138"/>
      <c r="F449" s="138"/>
      <c r="L449" s="138"/>
      <c r="M449" s="128"/>
    </row>
    <row r="450" spans="1:13" ht="35.25">
      <c r="A450" s="70"/>
      <c r="B450" s="70"/>
      <c r="C450" s="70"/>
      <c r="D450" s="128"/>
      <c r="E450" s="138"/>
      <c r="F450" s="138"/>
      <c r="L450" s="138"/>
      <c r="M450" s="128"/>
    </row>
    <row r="451" spans="1:13" ht="35.25">
      <c r="A451" s="70"/>
      <c r="B451" s="70"/>
      <c r="C451" s="70"/>
      <c r="D451" s="128"/>
      <c r="E451" s="138"/>
      <c r="F451" s="138"/>
      <c r="L451" s="138"/>
      <c r="M451" s="128"/>
    </row>
    <row r="452" spans="1:13" ht="35.25">
      <c r="A452" s="70"/>
      <c r="B452" s="70"/>
      <c r="C452" s="70"/>
      <c r="D452" s="128"/>
      <c r="E452" s="138"/>
      <c r="F452" s="138"/>
      <c r="L452" s="138"/>
      <c r="M452" s="128"/>
    </row>
    <row r="453" spans="1:13" ht="35.25">
      <c r="A453" s="70"/>
      <c r="B453" s="70"/>
      <c r="C453" s="70"/>
      <c r="D453" s="128"/>
      <c r="E453" s="138"/>
      <c r="F453" s="138"/>
      <c r="L453" s="138"/>
      <c r="M453" s="128"/>
    </row>
    <row r="454" spans="1:13" ht="35.25">
      <c r="A454" s="70"/>
      <c r="B454" s="70"/>
      <c r="C454" s="70"/>
      <c r="D454" s="128"/>
      <c r="E454" s="138"/>
      <c r="F454" s="138"/>
      <c r="L454" s="138"/>
      <c r="M454" s="128"/>
    </row>
    <row r="455" spans="1:13" ht="35.25">
      <c r="A455" s="70"/>
      <c r="B455" s="70"/>
      <c r="C455" s="70"/>
      <c r="D455" s="128"/>
      <c r="E455" s="138"/>
      <c r="F455" s="138"/>
      <c r="L455" s="138"/>
      <c r="M455" s="128"/>
    </row>
    <row r="456" spans="1:13" ht="35.25">
      <c r="A456" s="70"/>
      <c r="B456" s="70"/>
      <c r="C456" s="70"/>
      <c r="D456" s="128"/>
      <c r="E456" s="138"/>
      <c r="F456" s="138"/>
      <c r="L456" s="138"/>
      <c r="M456" s="128"/>
    </row>
    <row r="457" spans="1:13" ht="35.25">
      <c r="A457" s="70"/>
      <c r="B457" s="70"/>
      <c r="C457" s="70"/>
      <c r="D457" s="128"/>
      <c r="E457" s="138"/>
      <c r="F457" s="138"/>
      <c r="L457" s="138"/>
      <c r="M457" s="128"/>
    </row>
    <row r="458" spans="1:13" ht="35.25">
      <c r="A458" s="70"/>
      <c r="B458" s="70"/>
      <c r="C458" s="70"/>
      <c r="D458" s="128"/>
      <c r="E458" s="138"/>
      <c r="F458" s="138"/>
      <c r="L458" s="138"/>
      <c r="M458" s="128"/>
    </row>
    <row r="459" spans="1:13" ht="35.25">
      <c r="A459" s="70"/>
      <c r="B459" s="70"/>
      <c r="C459" s="70"/>
      <c r="D459" s="128"/>
      <c r="E459" s="138"/>
      <c r="F459" s="138"/>
      <c r="L459" s="138"/>
      <c r="M459" s="128"/>
    </row>
    <row r="460" spans="1:13" ht="35.25">
      <c r="A460" s="70"/>
      <c r="B460" s="70"/>
      <c r="C460" s="70"/>
      <c r="D460" s="128"/>
      <c r="E460" s="138"/>
      <c r="F460" s="138"/>
      <c r="L460" s="138"/>
      <c r="M460" s="128"/>
    </row>
    <row r="461" spans="1:13" ht="35.25">
      <c r="A461" s="70"/>
      <c r="B461" s="70"/>
      <c r="C461" s="70"/>
      <c r="D461" s="128"/>
      <c r="E461" s="138"/>
      <c r="F461" s="138"/>
      <c r="L461" s="138"/>
      <c r="M461" s="128"/>
    </row>
    <row r="462" spans="1:13" ht="35.25">
      <c r="A462" s="70"/>
      <c r="B462" s="70"/>
      <c r="C462" s="70"/>
      <c r="D462" s="128"/>
      <c r="E462" s="138"/>
      <c r="F462" s="138"/>
      <c r="L462" s="138"/>
      <c r="M462" s="128"/>
    </row>
    <row r="463" spans="1:13" ht="35.25">
      <c r="A463" s="70"/>
      <c r="B463" s="70"/>
      <c r="C463" s="70"/>
      <c r="D463" s="128"/>
      <c r="E463" s="138"/>
      <c r="F463" s="138"/>
      <c r="L463" s="138"/>
      <c r="M463" s="128"/>
    </row>
    <row r="464" spans="1:13" ht="35.25">
      <c r="A464" s="70"/>
      <c r="B464" s="70"/>
      <c r="C464" s="70"/>
      <c r="D464" s="128"/>
      <c r="E464" s="138"/>
      <c r="F464" s="138"/>
      <c r="L464" s="138"/>
      <c r="M464" s="128"/>
    </row>
    <row r="465" spans="1:13" ht="35.25">
      <c r="A465" s="70"/>
      <c r="B465" s="70"/>
      <c r="C465" s="70"/>
      <c r="D465" s="128"/>
      <c r="E465" s="138"/>
      <c r="F465" s="138"/>
      <c r="L465" s="138"/>
      <c r="M465" s="128"/>
    </row>
    <row r="466" spans="1:13" ht="35.25">
      <c r="A466" s="70"/>
      <c r="B466" s="70"/>
      <c r="C466" s="70"/>
      <c r="D466" s="128"/>
      <c r="E466" s="138"/>
      <c r="F466" s="138"/>
      <c r="L466" s="138"/>
      <c r="M466" s="128"/>
    </row>
    <row r="467" spans="1:13" ht="35.25">
      <c r="A467" s="70"/>
      <c r="B467" s="70"/>
      <c r="C467" s="70"/>
      <c r="D467" s="128"/>
      <c r="E467" s="138"/>
      <c r="F467" s="138"/>
      <c r="L467" s="138"/>
      <c r="M467" s="128"/>
    </row>
    <row r="468" spans="1:13" ht="35.25">
      <c r="A468" s="70"/>
      <c r="B468" s="70"/>
      <c r="C468" s="70"/>
      <c r="D468" s="128"/>
      <c r="E468" s="138"/>
      <c r="F468" s="138"/>
      <c r="L468" s="138"/>
      <c r="M468" s="128"/>
    </row>
    <row r="469" spans="1:13" ht="35.25">
      <c r="A469" s="70"/>
      <c r="B469" s="70"/>
      <c r="C469" s="70"/>
      <c r="D469" s="128"/>
      <c r="E469" s="138"/>
      <c r="F469" s="138"/>
      <c r="L469" s="138"/>
      <c r="M469" s="128"/>
    </row>
    <row r="470" spans="1:13" ht="35.25">
      <c r="A470" s="70"/>
      <c r="B470" s="70"/>
      <c r="C470" s="70"/>
      <c r="D470" s="128"/>
      <c r="E470" s="138"/>
      <c r="F470" s="138"/>
      <c r="L470" s="138"/>
      <c r="M470" s="128"/>
    </row>
    <row r="471" spans="1:13" ht="35.25">
      <c r="A471" s="70"/>
      <c r="B471" s="70"/>
      <c r="C471" s="70"/>
      <c r="D471" s="128"/>
      <c r="E471" s="138"/>
      <c r="F471" s="138"/>
      <c r="L471" s="138"/>
      <c r="M471" s="128"/>
    </row>
    <row r="472" spans="1:13" ht="35.25">
      <c r="A472" s="70"/>
      <c r="B472" s="70"/>
      <c r="C472" s="70"/>
      <c r="D472" s="128"/>
      <c r="E472" s="138"/>
      <c r="F472" s="138"/>
      <c r="L472" s="138"/>
      <c r="M472" s="128"/>
    </row>
    <row r="473" spans="1:13" ht="35.25">
      <c r="A473" s="70"/>
      <c r="B473" s="70"/>
      <c r="C473" s="70"/>
      <c r="D473" s="128"/>
      <c r="E473" s="138"/>
      <c r="F473" s="138"/>
      <c r="L473" s="138"/>
      <c r="M473" s="128"/>
    </row>
    <row r="474" spans="1:13" ht="35.25">
      <c r="A474" s="70"/>
      <c r="B474" s="70"/>
      <c r="C474" s="70"/>
      <c r="D474" s="128"/>
      <c r="E474" s="138"/>
      <c r="F474" s="138"/>
      <c r="L474" s="138"/>
      <c r="M474" s="128"/>
    </row>
    <row r="475" spans="1:13" ht="35.25">
      <c r="A475" s="70"/>
      <c r="B475" s="70"/>
      <c r="C475" s="70"/>
      <c r="D475" s="128"/>
      <c r="E475" s="138"/>
      <c r="F475" s="138"/>
      <c r="L475" s="138"/>
      <c r="M475" s="128"/>
    </row>
    <row r="476" spans="1:13" ht="35.25">
      <c r="A476" s="70"/>
      <c r="B476" s="70"/>
      <c r="C476" s="70"/>
      <c r="D476" s="128"/>
      <c r="E476" s="138"/>
      <c r="F476" s="138"/>
      <c r="L476" s="138"/>
      <c r="M476" s="128"/>
    </row>
    <row r="477" spans="1:13" ht="35.25">
      <c r="A477" s="70"/>
      <c r="B477" s="70"/>
      <c r="C477" s="70"/>
      <c r="D477" s="128"/>
      <c r="E477" s="138"/>
      <c r="F477" s="138"/>
      <c r="L477" s="138"/>
      <c r="M477" s="128"/>
    </row>
    <row r="478" spans="1:13" ht="35.25">
      <c r="A478" s="70"/>
      <c r="B478" s="70"/>
      <c r="C478" s="70"/>
      <c r="D478" s="128"/>
      <c r="E478" s="138"/>
      <c r="F478" s="138"/>
      <c r="L478" s="138"/>
      <c r="M478" s="128"/>
    </row>
    <row r="479" spans="1:13" ht="35.25">
      <c r="A479" s="70"/>
      <c r="B479" s="70"/>
      <c r="C479" s="70"/>
      <c r="D479" s="128"/>
      <c r="E479" s="138"/>
      <c r="F479" s="138"/>
      <c r="L479" s="138"/>
      <c r="M479" s="128"/>
    </row>
    <row r="480" spans="1:13" ht="35.25">
      <c r="A480" s="70"/>
      <c r="B480" s="70"/>
      <c r="C480" s="70"/>
      <c r="D480" s="128"/>
      <c r="E480" s="138"/>
      <c r="F480" s="138"/>
      <c r="L480" s="138"/>
      <c r="M480" s="128"/>
    </row>
    <row r="481" spans="1:13" ht="35.25">
      <c r="A481" s="70"/>
      <c r="B481" s="70"/>
      <c r="C481" s="70"/>
      <c r="D481" s="128"/>
      <c r="E481" s="138"/>
      <c r="F481" s="138"/>
      <c r="L481" s="138"/>
      <c r="M481" s="128"/>
    </row>
    <row r="482" spans="1:13" ht="35.25">
      <c r="A482" s="70"/>
      <c r="B482" s="70"/>
      <c r="C482" s="70"/>
      <c r="D482" s="128"/>
      <c r="E482" s="138"/>
      <c r="F482" s="138"/>
      <c r="L482" s="138"/>
      <c r="M482" s="128"/>
    </row>
    <row r="483" spans="1:13" ht="35.25">
      <c r="A483" s="70"/>
      <c r="B483" s="70"/>
      <c r="C483" s="70"/>
      <c r="D483" s="128"/>
      <c r="E483" s="138"/>
      <c r="F483" s="138"/>
      <c r="L483" s="138"/>
      <c r="M483" s="128"/>
    </row>
    <row r="484" spans="1:13" ht="35.25">
      <c r="A484" s="70"/>
      <c r="B484" s="70"/>
      <c r="C484" s="70"/>
      <c r="D484" s="128"/>
      <c r="E484" s="138"/>
      <c r="F484" s="138"/>
      <c r="L484" s="138"/>
      <c r="M484" s="128"/>
    </row>
    <row r="485" spans="1:13" ht="35.25">
      <c r="A485" s="70"/>
      <c r="B485" s="70"/>
      <c r="C485" s="70"/>
      <c r="D485" s="128"/>
      <c r="E485" s="138"/>
      <c r="F485" s="138"/>
      <c r="L485" s="138"/>
      <c r="M485" s="128"/>
    </row>
    <row r="486" spans="1:13" ht="35.25">
      <c r="A486" s="70"/>
      <c r="B486" s="70"/>
      <c r="C486" s="70"/>
      <c r="D486" s="128"/>
      <c r="E486" s="138"/>
      <c r="F486" s="138"/>
      <c r="L486" s="138"/>
      <c r="M486" s="128"/>
    </row>
    <row r="487" spans="1:13" ht="35.25">
      <c r="A487" s="70"/>
      <c r="B487" s="70"/>
      <c r="C487" s="70"/>
      <c r="D487" s="128"/>
      <c r="E487" s="138"/>
      <c r="F487" s="138"/>
      <c r="L487" s="138"/>
      <c r="M487" s="128"/>
    </row>
    <row r="488" spans="1:13" ht="35.25">
      <c r="A488" s="70"/>
      <c r="B488" s="70"/>
      <c r="C488" s="70"/>
      <c r="D488" s="128"/>
      <c r="E488" s="138"/>
      <c r="F488" s="138"/>
      <c r="L488" s="138"/>
      <c r="M488" s="128"/>
    </row>
    <row r="489" spans="1:13" ht="35.25">
      <c r="A489" s="70"/>
      <c r="B489" s="70"/>
      <c r="C489" s="70"/>
      <c r="D489" s="128"/>
      <c r="E489" s="138"/>
      <c r="F489" s="138"/>
      <c r="L489" s="138"/>
      <c r="M489" s="128"/>
    </row>
    <row r="490" spans="1:13" ht="35.25">
      <c r="A490" s="70"/>
      <c r="B490" s="70"/>
      <c r="C490" s="70"/>
      <c r="D490" s="128"/>
      <c r="E490" s="138"/>
      <c r="F490" s="138"/>
      <c r="L490" s="138"/>
      <c r="M490" s="128"/>
    </row>
    <row r="491" spans="1:13" ht="35.25">
      <c r="A491" s="70"/>
      <c r="B491" s="70"/>
      <c r="C491" s="70"/>
      <c r="D491" s="128"/>
      <c r="E491" s="138"/>
      <c r="F491" s="138"/>
      <c r="L491" s="138"/>
      <c r="M491" s="128"/>
    </row>
    <row r="492" spans="1:13" ht="35.25">
      <c r="A492" s="70"/>
      <c r="B492" s="70"/>
      <c r="C492" s="70"/>
      <c r="D492" s="128"/>
      <c r="E492" s="138"/>
      <c r="F492" s="138"/>
      <c r="L492" s="138"/>
      <c r="M492" s="128"/>
    </row>
    <row r="493" spans="1:13" ht="35.25">
      <c r="A493" s="70"/>
      <c r="B493" s="70"/>
      <c r="C493" s="70"/>
      <c r="D493" s="128"/>
      <c r="E493" s="138"/>
      <c r="F493" s="138"/>
      <c r="L493" s="138"/>
      <c r="M493" s="128"/>
    </row>
    <row r="494" spans="1:13" ht="35.25">
      <c r="A494" s="70"/>
      <c r="B494" s="70"/>
      <c r="C494" s="70"/>
      <c r="D494" s="128"/>
      <c r="E494" s="138"/>
      <c r="F494" s="138"/>
      <c r="L494" s="138"/>
      <c r="M494" s="128"/>
    </row>
    <row r="495" spans="1:13" ht="35.25">
      <c r="A495" s="70"/>
      <c r="B495" s="70"/>
      <c r="C495" s="70"/>
      <c r="D495" s="128"/>
      <c r="E495" s="138"/>
      <c r="F495" s="138"/>
      <c r="L495" s="138"/>
      <c r="M495" s="128"/>
    </row>
    <row r="496" spans="1:13" ht="35.25">
      <c r="A496" s="70"/>
      <c r="B496" s="70"/>
      <c r="C496" s="70"/>
      <c r="D496" s="128"/>
      <c r="E496" s="138"/>
      <c r="F496" s="138"/>
      <c r="L496" s="138"/>
      <c r="M496" s="128"/>
    </row>
    <row r="497" spans="1:13" ht="35.25">
      <c r="A497" s="70"/>
      <c r="B497" s="70"/>
      <c r="C497" s="70"/>
      <c r="D497" s="128"/>
      <c r="E497" s="138"/>
      <c r="F497" s="138"/>
      <c r="L497" s="138"/>
      <c r="M497" s="128"/>
    </row>
    <row r="498" spans="1:13" ht="35.25">
      <c r="A498" s="70"/>
      <c r="B498" s="70"/>
      <c r="C498" s="70"/>
      <c r="D498" s="128"/>
      <c r="E498" s="138"/>
      <c r="F498" s="138"/>
      <c r="L498" s="138"/>
      <c r="M498" s="128"/>
    </row>
    <row r="499" spans="1:13" ht="35.25">
      <c r="A499" s="70"/>
      <c r="B499" s="70"/>
      <c r="C499" s="70"/>
      <c r="D499" s="128"/>
      <c r="E499" s="138"/>
      <c r="F499" s="138"/>
      <c r="L499" s="138"/>
      <c r="M499" s="128"/>
    </row>
    <row r="500" spans="1:13" ht="35.25">
      <c r="A500" s="70"/>
      <c r="B500" s="70"/>
      <c r="C500" s="70"/>
      <c r="D500" s="128"/>
      <c r="E500" s="138"/>
      <c r="F500" s="138"/>
      <c r="L500" s="138"/>
      <c r="M500" s="128"/>
    </row>
    <row r="501" spans="1:13" ht="35.25">
      <c r="A501" s="70"/>
      <c r="B501" s="70"/>
      <c r="C501" s="70"/>
      <c r="D501" s="128"/>
      <c r="E501" s="138"/>
      <c r="F501" s="138"/>
      <c r="L501" s="138"/>
      <c r="M501" s="128"/>
    </row>
    <row r="502" spans="1:13" ht="35.25">
      <c r="A502" s="70"/>
      <c r="B502" s="70"/>
      <c r="C502" s="70"/>
      <c r="D502" s="128"/>
      <c r="E502" s="138"/>
      <c r="F502" s="138"/>
      <c r="L502" s="138"/>
      <c r="M502" s="128"/>
    </row>
    <row r="503" spans="1:13" ht="35.25">
      <c r="A503" s="70"/>
      <c r="B503" s="70"/>
      <c r="C503" s="70"/>
      <c r="D503" s="128"/>
      <c r="E503" s="138"/>
      <c r="F503" s="138"/>
      <c r="L503" s="138"/>
      <c r="M503" s="128"/>
    </row>
    <row r="504" spans="1:13" ht="35.25">
      <c r="A504" s="70"/>
      <c r="B504" s="70"/>
      <c r="C504" s="70"/>
      <c r="D504" s="128"/>
      <c r="E504" s="138"/>
      <c r="F504" s="138"/>
      <c r="L504" s="138"/>
      <c r="M504" s="128"/>
    </row>
    <row r="505" spans="1:13" ht="35.25">
      <c r="A505" s="70"/>
      <c r="B505" s="70"/>
      <c r="C505" s="70"/>
      <c r="D505" s="128"/>
      <c r="E505" s="138"/>
      <c r="F505" s="138"/>
      <c r="L505" s="138"/>
      <c r="M505" s="128"/>
    </row>
    <row r="506" spans="1:13" ht="35.25">
      <c r="A506" s="70"/>
      <c r="B506" s="70"/>
      <c r="C506" s="70"/>
      <c r="D506" s="128"/>
      <c r="E506" s="138"/>
      <c r="F506" s="138"/>
      <c r="L506" s="138"/>
      <c r="M506" s="128"/>
    </row>
    <row r="507" spans="1:13" ht="35.25">
      <c r="A507" s="70"/>
      <c r="B507" s="70"/>
      <c r="C507" s="70"/>
      <c r="D507" s="128"/>
      <c r="E507" s="138"/>
      <c r="F507" s="138"/>
      <c r="L507" s="138"/>
      <c r="M507" s="128"/>
    </row>
    <row r="508" spans="1:13" ht="35.25">
      <c r="A508" s="70"/>
      <c r="B508" s="70"/>
      <c r="C508" s="70"/>
      <c r="D508" s="128"/>
      <c r="E508" s="138"/>
      <c r="F508" s="138"/>
      <c r="L508" s="138"/>
      <c r="M508" s="128"/>
    </row>
    <row r="509" spans="1:13" ht="35.25">
      <c r="A509" s="70"/>
      <c r="B509" s="70"/>
      <c r="C509" s="70"/>
      <c r="D509" s="128"/>
      <c r="E509" s="138"/>
      <c r="F509" s="138"/>
      <c r="L509" s="138"/>
      <c r="M509" s="128"/>
    </row>
    <row r="510" spans="1:13" ht="35.25">
      <c r="A510" s="70"/>
      <c r="B510" s="70"/>
      <c r="C510" s="70"/>
      <c r="D510" s="128"/>
      <c r="E510" s="138"/>
      <c r="F510" s="138"/>
      <c r="L510" s="138"/>
      <c r="M510" s="128"/>
    </row>
    <row r="511" spans="1:13" ht="35.25">
      <c r="A511" s="70"/>
      <c r="B511" s="70"/>
      <c r="C511" s="70"/>
      <c r="D511" s="128"/>
      <c r="E511" s="138"/>
      <c r="F511" s="138"/>
      <c r="L511" s="138"/>
      <c r="M511" s="128"/>
    </row>
    <row r="512" spans="1:13" ht="35.25">
      <c r="A512" s="70"/>
      <c r="B512" s="70"/>
      <c r="C512" s="70"/>
      <c r="D512" s="128"/>
      <c r="E512" s="138"/>
      <c r="F512" s="138"/>
      <c r="L512" s="138"/>
      <c r="M512" s="128"/>
    </row>
    <row r="513" spans="1:13" ht="35.25">
      <c r="A513" s="70"/>
      <c r="B513" s="70"/>
      <c r="C513" s="70"/>
      <c r="D513" s="128"/>
      <c r="E513" s="138"/>
      <c r="F513" s="138"/>
      <c r="L513" s="138"/>
      <c r="M513" s="128"/>
    </row>
    <row r="514" spans="1:13" ht="35.25">
      <c r="A514" s="70"/>
      <c r="B514" s="70"/>
      <c r="C514" s="70"/>
      <c r="D514" s="128"/>
      <c r="E514" s="138"/>
      <c r="F514" s="138"/>
      <c r="L514" s="138"/>
      <c r="M514" s="128"/>
    </row>
    <row r="515" spans="1:13" ht="35.25">
      <c r="A515" s="70"/>
      <c r="B515" s="70"/>
      <c r="C515" s="70"/>
      <c r="D515" s="128"/>
      <c r="E515" s="138"/>
      <c r="F515" s="138"/>
      <c r="L515" s="138"/>
      <c r="M515" s="128"/>
    </row>
    <row r="516" spans="1:13" ht="35.25">
      <c r="A516" s="70"/>
      <c r="B516" s="70"/>
      <c r="C516" s="70"/>
      <c r="D516" s="128"/>
      <c r="E516" s="138"/>
      <c r="F516" s="138"/>
      <c r="L516" s="138"/>
      <c r="M516" s="128"/>
    </row>
    <row r="517" spans="1:13" ht="35.25">
      <c r="A517" s="70"/>
      <c r="B517" s="70"/>
      <c r="C517" s="70"/>
      <c r="D517" s="128"/>
      <c r="E517" s="138"/>
      <c r="F517" s="138"/>
      <c r="L517" s="138"/>
      <c r="M517" s="128"/>
    </row>
    <row r="518" spans="1:13" ht="35.25">
      <c r="A518" s="70"/>
      <c r="B518" s="70"/>
      <c r="C518" s="70"/>
      <c r="D518" s="128"/>
      <c r="E518" s="138"/>
      <c r="F518" s="138"/>
      <c r="L518" s="138"/>
      <c r="M518" s="128"/>
    </row>
    <row r="519" spans="1:13" ht="35.25">
      <c r="A519" s="70"/>
      <c r="B519" s="70"/>
      <c r="C519" s="70"/>
      <c r="D519" s="128"/>
      <c r="E519" s="138"/>
      <c r="F519" s="138"/>
      <c r="L519" s="138"/>
      <c r="M519" s="128"/>
    </row>
    <row r="520" spans="1:13" ht="35.25">
      <c r="A520" s="70"/>
      <c r="B520" s="70"/>
      <c r="C520" s="70"/>
      <c r="D520" s="128"/>
      <c r="E520" s="138"/>
      <c r="F520" s="138"/>
      <c r="L520" s="138"/>
      <c r="M520" s="128"/>
    </row>
    <row r="521" spans="1:13" ht="35.25">
      <c r="A521" s="70"/>
      <c r="B521" s="70"/>
      <c r="C521" s="70"/>
      <c r="D521" s="128"/>
      <c r="E521" s="138"/>
      <c r="F521" s="138"/>
      <c r="L521" s="138"/>
      <c r="M521" s="128"/>
    </row>
    <row r="522" spans="1:13" ht="35.25">
      <c r="A522" s="70"/>
      <c r="B522" s="70"/>
      <c r="C522" s="70"/>
      <c r="D522" s="128"/>
      <c r="E522" s="138"/>
      <c r="F522" s="138"/>
      <c r="L522" s="138"/>
      <c r="M522" s="128"/>
    </row>
    <row r="523" spans="1:13" ht="35.25">
      <c r="A523" s="70"/>
      <c r="B523" s="70"/>
      <c r="C523" s="70"/>
      <c r="D523" s="128"/>
      <c r="E523" s="138"/>
      <c r="F523" s="138"/>
      <c r="L523" s="138"/>
      <c r="M523" s="128"/>
    </row>
    <row r="524" spans="1:13" ht="35.25">
      <c r="A524" s="70"/>
      <c r="B524" s="70"/>
      <c r="C524" s="70"/>
      <c r="D524" s="128"/>
      <c r="E524" s="138"/>
      <c r="F524" s="138"/>
      <c r="L524" s="138"/>
      <c r="M524" s="128"/>
    </row>
    <row r="525" spans="1:13" ht="35.25">
      <c r="A525" s="70"/>
      <c r="B525" s="70"/>
      <c r="C525" s="70"/>
      <c r="D525" s="128"/>
      <c r="E525" s="138"/>
      <c r="F525" s="138"/>
      <c r="L525" s="138"/>
      <c r="M525" s="128"/>
    </row>
    <row r="526" spans="1:13" ht="35.25">
      <c r="A526" s="70"/>
      <c r="B526" s="70"/>
      <c r="C526" s="70"/>
      <c r="D526" s="128"/>
      <c r="E526" s="138"/>
      <c r="F526" s="138"/>
      <c r="L526" s="138"/>
      <c r="M526" s="128"/>
    </row>
    <row r="527" spans="1:13" ht="35.25">
      <c r="A527" s="70"/>
      <c r="B527" s="70"/>
      <c r="C527" s="70"/>
      <c r="D527" s="128"/>
      <c r="E527" s="138"/>
      <c r="F527" s="138"/>
      <c r="L527" s="138"/>
      <c r="M527" s="128"/>
    </row>
    <row r="528" spans="1:13" ht="35.25">
      <c r="A528" s="70"/>
      <c r="B528" s="70"/>
      <c r="C528" s="70"/>
      <c r="D528" s="128"/>
      <c r="E528" s="138"/>
      <c r="F528" s="138"/>
      <c r="L528" s="138"/>
      <c r="M528" s="128"/>
    </row>
    <row r="529" spans="1:13" ht="35.25">
      <c r="A529" s="70"/>
      <c r="B529" s="70"/>
      <c r="C529" s="70"/>
      <c r="D529" s="128"/>
      <c r="E529" s="138"/>
      <c r="F529" s="138"/>
      <c r="L529" s="138"/>
      <c r="M529" s="128"/>
    </row>
    <row r="530" spans="1:13" ht="35.25">
      <c r="A530" s="70"/>
      <c r="B530" s="70"/>
      <c r="C530" s="70"/>
      <c r="D530" s="128"/>
      <c r="E530" s="138"/>
      <c r="F530" s="138"/>
      <c r="L530" s="138"/>
      <c r="M530" s="128"/>
    </row>
    <row r="531" spans="1:13" ht="35.25">
      <c r="A531" s="70"/>
      <c r="B531" s="70"/>
      <c r="C531" s="70"/>
      <c r="D531" s="128"/>
      <c r="E531" s="138"/>
      <c r="F531" s="138"/>
      <c r="L531" s="138"/>
      <c r="M531" s="128"/>
    </row>
    <row r="532" spans="1:13" ht="35.25">
      <c r="A532" s="70"/>
      <c r="B532" s="70"/>
      <c r="C532" s="70"/>
      <c r="D532" s="128"/>
      <c r="E532" s="138"/>
      <c r="F532" s="138"/>
      <c r="L532" s="138"/>
      <c r="M532" s="128"/>
    </row>
    <row r="533" spans="1:13" ht="35.25">
      <c r="A533" s="70"/>
      <c r="B533" s="70"/>
      <c r="C533" s="70"/>
      <c r="D533" s="128"/>
      <c r="E533" s="138"/>
      <c r="F533" s="138"/>
      <c r="L533" s="138"/>
      <c r="M533" s="128"/>
    </row>
    <row r="534" spans="1:13" ht="35.25">
      <c r="A534" s="70"/>
      <c r="B534" s="70"/>
      <c r="C534" s="70"/>
      <c r="D534" s="128"/>
      <c r="E534" s="138"/>
      <c r="F534" s="138"/>
      <c r="L534" s="138"/>
      <c r="M534" s="128"/>
    </row>
    <row r="535" spans="1:13" ht="35.25">
      <c r="A535" s="70"/>
      <c r="B535" s="70"/>
      <c r="C535" s="70"/>
      <c r="D535" s="128"/>
      <c r="E535" s="138"/>
      <c r="F535" s="138"/>
      <c r="L535" s="138"/>
      <c r="M535" s="128"/>
    </row>
    <row r="536" spans="1:13" ht="35.25">
      <c r="A536" s="70"/>
      <c r="B536" s="70"/>
      <c r="C536" s="70"/>
      <c r="D536" s="128"/>
      <c r="E536" s="138"/>
      <c r="F536" s="138"/>
      <c r="L536" s="138"/>
      <c r="M536" s="128"/>
    </row>
    <row r="537" spans="1:13" ht="35.25">
      <c r="A537" s="70"/>
      <c r="B537" s="70"/>
      <c r="C537" s="70"/>
      <c r="D537" s="128"/>
      <c r="E537" s="138"/>
      <c r="F537" s="138"/>
      <c r="L537" s="138"/>
      <c r="M537" s="128"/>
    </row>
    <row r="538" spans="1:13" ht="35.25">
      <c r="A538" s="70"/>
      <c r="B538" s="70"/>
      <c r="C538" s="70"/>
      <c r="D538" s="128"/>
      <c r="E538" s="138"/>
      <c r="F538" s="138"/>
      <c r="L538" s="138"/>
      <c r="M538" s="128"/>
    </row>
    <row r="539" spans="1:13" ht="35.25">
      <c r="A539" s="70"/>
      <c r="B539" s="70"/>
      <c r="C539" s="70"/>
      <c r="D539" s="128"/>
      <c r="E539" s="138"/>
      <c r="F539" s="138"/>
      <c r="L539" s="138"/>
      <c r="M539" s="128"/>
    </row>
    <row r="540" spans="1:13" ht="35.25">
      <c r="A540" s="70"/>
      <c r="B540" s="70"/>
      <c r="C540" s="70"/>
      <c r="D540" s="128"/>
      <c r="E540" s="138"/>
      <c r="F540" s="138"/>
      <c r="L540" s="138"/>
      <c r="M540" s="128"/>
    </row>
    <row r="541" spans="1:13" ht="35.25">
      <c r="A541" s="70"/>
      <c r="B541" s="70"/>
      <c r="C541" s="70"/>
      <c r="D541" s="128"/>
      <c r="E541" s="138"/>
      <c r="F541" s="138"/>
      <c r="L541" s="138"/>
      <c r="M541" s="128"/>
    </row>
    <row r="542" spans="1:13" ht="35.25">
      <c r="A542" s="70"/>
      <c r="B542" s="70"/>
      <c r="C542" s="70"/>
      <c r="D542" s="128"/>
      <c r="E542" s="138"/>
      <c r="F542" s="138"/>
      <c r="L542" s="138"/>
      <c r="M542" s="128"/>
    </row>
    <row r="543" spans="1:13" ht="35.25">
      <c r="A543" s="70"/>
      <c r="B543" s="70"/>
      <c r="C543" s="70"/>
      <c r="D543" s="128"/>
      <c r="E543" s="138"/>
      <c r="F543" s="138"/>
      <c r="L543" s="138"/>
      <c r="M543" s="128"/>
    </row>
    <row r="544" spans="1:13" ht="35.25">
      <c r="A544" s="70"/>
      <c r="B544" s="70"/>
      <c r="C544" s="70"/>
      <c r="D544" s="128"/>
      <c r="E544" s="138"/>
      <c r="F544" s="138"/>
      <c r="L544" s="138"/>
      <c r="M544" s="128"/>
    </row>
    <row r="545" spans="1:13" ht="35.25">
      <c r="A545" s="70"/>
      <c r="B545" s="70"/>
      <c r="C545" s="70"/>
      <c r="D545" s="128"/>
      <c r="E545" s="138"/>
      <c r="F545" s="138"/>
      <c r="L545" s="138"/>
      <c r="M545" s="128"/>
    </row>
    <row r="546" spans="1:13" ht="35.25">
      <c r="A546" s="70"/>
      <c r="B546" s="70"/>
      <c r="C546" s="70"/>
      <c r="D546" s="128"/>
      <c r="E546" s="138"/>
      <c r="F546" s="138"/>
      <c r="L546" s="138"/>
      <c r="M546" s="128"/>
    </row>
    <row r="547" spans="1:13" ht="35.25">
      <c r="A547" s="70"/>
      <c r="B547" s="70"/>
      <c r="C547" s="70"/>
      <c r="D547" s="128"/>
      <c r="E547" s="138"/>
      <c r="F547" s="138"/>
      <c r="L547" s="138"/>
      <c r="M547" s="128"/>
    </row>
    <row r="548" spans="1:13" ht="35.25">
      <c r="A548" s="70"/>
      <c r="B548" s="70"/>
      <c r="C548" s="70"/>
      <c r="D548" s="128"/>
      <c r="E548" s="138"/>
      <c r="F548" s="138"/>
      <c r="L548" s="138"/>
      <c r="M548" s="128"/>
    </row>
    <row r="549" spans="1:13" ht="35.25">
      <c r="A549" s="70"/>
      <c r="B549" s="70"/>
      <c r="C549" s="70"/>
      <c r="D549" s="128"/>
      <c r="E549" s="138"/>
      <c r="F549" s="138"/>
      <c r="L549" s="138"/>
      <c r="M549" s="128"/>
    </row>
    <row r="550" spans="1:13" ht="35.25">
      <c r="A550" s="70"/>
      <c r="B550" s="70"/>
      <c r="C550" s="70"/>
      <c r="D550" s="128"/>
      <c r="E550" s="138"/>
      <c r="F550" s="138"/>
      <c r="L550" s="138"/>
      <c r="M550" s="128"/>
    </row>
    <row r="551" spans="1:13" ht="35.25">
      <c r="A551" s="70"/>
      <c r="B551" s="70"/>
      <c r="C551" s="70"/>
      <c r="D551" s="128"/>
      <c r="E551" s="138"/>
      <c r="F551" s="138"/>
      <c r="L551" s="138"/>
      <c r="M551" s="128"/>
    </row>
    <row r="552" spans="1:13" ht="35.25">
      <c r="A552" s="70"/>
      <c r="B552" s="70"/>
      <c r="C552" s="70"/>
      <c r="D552" s="128"/>
      <c r="E552" s="138"/>
      <c r="F552" s="138"/>
      <c r="L552" s="138"/>
      <c r="M552" s="128"/>
    </row>
    <row r="553" spans="1:13" ht="35.25">
      <c r="A553" s="70"/>
      <c r="B553" s="70"/>
      <c r="C553" s="70"/>
      <c r="D553" s="128"/>
      <c r="E553" s="138"/>
      <c r="F553" s="138"/>
      <c r="L553" s="138"/>
      <c r="M553" s="128"/>
    </row>
    <row r="554" spans="1:13" ht="35.25">
      <c r="A554" s="70"/>
      <c r="B554" s="70"/>
      <c r="C554" s="70"/>
      <c r="D554" s="128"/>
      <c r="E554" s="138"/>
      <c r="F554" s="138"/>
      <c r="L554" s="138"/>
      <c r="M554" s="128"/>
    </row>
    <row r="555" spans="1:13" ht="35.25">
      <c r="A555" s="70"/>
      <c r="B555" s="70"/>
      <c r="C555" s="70"/>
      <c r="D555" s="128"/>
      <c r="E555" s="138"/>
      <c r="F555" s="138"/>
      <c r="L555" s="138"/>
      <c r="M555" s="128"/>
    </row>
    <row r="556" spans="1:13" ht="35.25">
      <c r="A556" s="70"/>
      <c r="B556" s="70"/>
      <c r="C556" s="70"/>
      <c r="D556" s="128"/>
      <c r="E556" s="138"/>
      <c r="F556" s="138"/>
      <c r="L556" s="138"/>
      <c r="M556" s="128"/>
    </row>
    <row r="557" spans="1:13" ht="35.25">
      <c r="A557" s="70"/>
      <c r="B557" s="70"/>
      <c r="C557" s="70"/>
      <c r="D557" s="128"/>
      <c r="E557" s="138"/>
      <c r="F557" s="138"/>
      <c r="L557" s="138"/>
      <c r="M557" s="128"/>
    </row>
    <row r="558" spans="1:13" ht="35.25">
      <c r="A558" s="70"/>
      <c r="B558" s="70"/>
      <c r="C558" s="70"/>
      <c r="D558" s="128"/>
      <c r="E558" s="138"/>
      <c r="F558" s="138"/>
      <c r="L558" s="138"/>
      <c r="M558" s="128"/>
    </row>
    <row r="559" spans="1:13" ht="35.25">
      <c r="A559" s="70"/>
      <c r="B559" s="70"/>
      <c r="C559" s="70"/>
      <c r="D559" s="128"/>
      <c r="E559" s="138"/>
      <c r="F559" s="138"/>
      <c r="L559" s="138"/>
      <c r="M559" s="128"/>
    </row>
    <row r="560" spans="1:13" ht="35.25">
      <c r="A560" s="70"/>
      <c r="B560" s="70"/>
      <c r="C560" s="70"/>
      <c r="D560" s="128"/>
      <c r="E560" s="138"/>
      <c r="F560" s="138"/>
      <c r="L560" s="138"/>
      <c r="M560" s="128"/>
    </row>
    <row r="561" spans="1:13" ht="35.25">
      <c r="A561" s="70"/>
      <c r="B561" s="70"/>
      <c r="C561" s="70"/>
      <c r="D561" s="128"/>
      <c r="E561" s="138"/>
      <c r="F561" s="138"/>
      <c r="L561" s="138"/>
      <c r="M561" s="128"/>
    </row>
    <row r="562" spans="1:13" ht="35.25">
      <c r="A562" s="70"/>
      <c r="B562" s="70"/>
      <c r="C562" s="70"/>
      <c r="D562" s="128"/>
      <c r="E562" s="138"/>
      <c r="F562" s="138"/>
      <c r="L562" s="138"/>
      <c r="M562" s="128"/>
    </row>
    <row r="563" spans="1:13" ht="35.25">
      <c r="A563" s="70"/>
      <c r="B563" s="70"/>
      <c r="C563" s="70"/>
      <c r="D563" s="128"/>
      <c r="E563" s="138"/>
      <c r="F563" s="138"/>
      <c r="L563" s="138"/>
      <c r="M563" s="128"/>
    </row>
    <row r="564" spans="1:13" ht="35.25">
      <c r="A564" s="70"/>
      <c r="B564" s="70"/>
      <c r="C564" s="70"/>
      <c r="D564" s="128"/>
      <c r="E564" s="138"/>
      <c r="F564" s="138"/>
      <c r="L564" s="138"/>
      <c r="M564" s="128"/>
    </row>
    <row r="565" spans="1:13" ht="35.25">
      <c r="A565" s="70"/>
      <c r="B565" s="70"/>
      <c r="C565" s="70"/>
      <c r="D565" s="128"/>
      <c r="E565" s="138"/>
      <c r="F565" s="138"/>
      <c r="L565" s="138"/>
      <c r="M565" s="128"/>
    </row>
    <row r="566" spans="1:13" ht="35.25">
      <c r="A566" s="70"/>
      <c r="B566" s="70"/>
      <c r="C566" s="70"/>
      <c r="D566" s="128"/>
      <c r="E566" s="138"/>
      <c r="F566" s="138"/>
      <c r="L566" s="138"/>
      <c r="M566" s="128"/>
    </row>
    <row r="567" spans="1:13" ht="35.25">
      <c r="A567" s="70"/>
      <c r="B567" s="70"/>
      <c r="C567" s="70"/>
      <c r="D567" s="128"/>
      <c r="E567" s="138"/>
      <c r="F567" s="138"/>
      <c r="L567" s="138"/>
      <c r="M567" s="128"/>
    </row>
    <row r="568" spans="1:13" ht="35.25">
      <c r="A568" s="70"/>
      <c r="B568" s="70"/>
      <c r="C568" s="70"/>
      <c r="D568" s="128"/>
      <c r="E568" s="138"/>
      <c r="F568" s="138"/>
      <c r="L568" s="138"/>
      <c r="M568" s="128"/>
    </row>
    <row r="569" spans="1:13" ht="35.25">
      <c r="A569" s="70"/>
      <c r="B569" s="70"/>
      <c r="C569" s="70"/>
      <c r="D569" s="128"/>
      <c r="E569" s="138"/>
      <c r="F569" s="138"/>
      <c r="L569" s="138"/>
      <c r="M569" s="128"/>
    </row>
    <row r="570" spans="1:13" ht="35.25">
      <c r="A570" s="70"/>
      <c r="B570" s="70"/>
      <c r="C570" s="70"/>
      <c r="D570" s="128"/>
      <c r="E570" s="138"/>
      <c r="F570" s="138"/>
      <c r="L570" s="138"/>
      <c r="M570" s="128"/>
    </row>
    <row r="571" spans="1:13" ht="35.25">
      <c r="A571" s="70"/>
      <c r="B571" s="70"/>
      <c r="C571" s="70"/>
      <c r="D571" s="128"/>
      <c r="E571" s="138"/>
      <c r="F571" s="138"/>
      <c r="L571" s="138"/>
      <c r="M571" s="128"/>
    </row>
    <row r="572" spans="1:13" ht="35.25">
      <c r="A572" s="70"/>
      <c r="B572" s="70"/>
      <c r="C572" s="70"/>
      <c r="D572" s="128"/>
      <c r="E572" s="138"/>
      <c r="F572" s="138"/>
      <c r="L572" s="138"/>
      <c r="M572" s="128"/>
    </row>
    <row r="573" spans="1:13" ht="35.25">
      <c r="A573" s="70"/>
      <c r="B573" s="70"/>
      <c r="C573" s="70"/>
      <c r="D573" s="128"/>
      <c r="E573" s="138"/>
      <c r="F573" s="138"/>
      <c r="L573" s="138"/>
      <c r="M573" s="128"/>
    </row>
    <row r="574" spans="1:13" ht="35.25">
      <c r="A574" s="70"/>
      <c r="B574" s="70"/>
      <c r="C574" s="70"/>
      <c r="D574" s="128"/>
      <c r="E574" s="138"/>
      <c r="F574" s="138"/>
      <c r="L574" s="138"/>
      <c r="M574" s="128"/>
    </row>
    <row r="575" spans="1:13" ht="35.25">
      <c r="A575" s="70"/>
      <c r="B575" s="70"/>
      <c r="C575" s="70"/>
      <c r="D575" s="128"/>
      <c r="E575" s="138"/>
      <c r="F575" s="138"/>
      <c r="L575" s="138"/>
      <c r="M575" s="128"/>
    </row>
    <row r="576" spans="1:13" ht="35.25">
      <c r="A576" s="70"/>
      <c r="B576" s="70"/>
      <c r="C576" s="70"/>
      <c r="D576" s="128"/>
      <c r="E576" s="138"/>
      <c r="F576" s="138"/>
      <c r="L576" s="138"/>
      <c r="M576" s="128"/>
    </row>
    <row r="577" spans="1:13" ht="35.25">
      <c r="A577" s="70"/>
      <c r="B577" s="70"/>
      <c r="C577" s="70"/>
      <c r="D577" s="128"/>
      <c r="E577" s="138"/>
      <c r="F577" s="138"/>
      <c r="L577" s="138"/>
      <c r="M577" s="128"/>
    </row>
    <row r="578" spans="1:13" ht="35.25">
      <c r="A578" s="70"/>
      <c r="B578" s="70"/>
      <c r="C578" s="70"/>
      <c r="D578" s="128"/>
      <c r="E578" s="138"/>
      <c r="F578" s="138"/>
      <c r="L578" s="138"/>
      <c r="M578" s="128"/>
    </row>
    <row r="579" spans="1:13" ht="35.25">
      <c r="A579" s="70"/>
      <c r="B579" s="70"/>
      <c r="C579" s="70"/>
      <c r="D579" s="128"/>
      <c r="E579" s="138"/>
      <c r="F579" s="138"/>
      <c r="L579" s="138"/>
      <c r="M579" s="128"/>
    </row>
    <row r="580" spans="1:13" ht="35.25">
      <c r="A580" s="70"/>
      <c r="B580" s="70"/>
      <c r="C580" s="70"/>
      <c r="D580" s="128"/>
      <c r="E580" s="138"/>
      <c r="F580" s="138"/>
      <c r="L580" s="138"/>
      <c r="M580" s="128"/>
    </row>
    <row r="581" spans="1:13" ht="35.25">
      <c r="A581" s="70"/>
      <c r="B581" s="70"/>
      <c r="C581" s="70"/>
      <c r="D581" s="128"/>
      <c r="E581" s="138"/>
      <c r="F581" s="138"/>
      <c r="L581" s="138"/>
      <c r="M581" s="128"/>
    </row>
    <row r="582" spans="1:13" ht="35.25">
      <c r="A582" s="70"/>
      <c r="B582" s="70"/>
      <c r="C582" s="70"/>
      <c r="D582" s="128"/>
      <c r="E582" s="138"/>
      <c r="F582" s="138"/>
      <c r="L582" s="138"/>
      <c r="M582" s="128"/>
    </row>
    <row r="583" spans="1:13" ht="35.25">
      <c r="A583" s="70"/>
      <c r="B583" s="70"/>
      <c r="C583" s="70"/>
      <c r="D583" s="128"/>
      <c r="E583" s="138"/>
      <c r="F583" s="138"/>
      <c r="L583" s="138"/>
      <c r="M583" s="128"/>
    </row>
    <row r="584" spans="1:13" ht="35.25">
      <c r="A584" s="70"/>
      <c r="B584" s="70"/>
      <c r="C584" s="70"/>
      <c r="D584" s="128"/>
      <c r="E584" s="138"/>
      <c r="F584" s="138"/>
      <c r="L584" s="138"/>
      <c r="M584" s="128"/>
    </row>
    <row r="585" spans="1:13" ht="35.25">
      <c r="A585" s="70"/>
      <c r="B585" s="70"/>
      <c r="C585" s="70"/>
      <c r="D585" s="128"/>
      <c r="E585" s="138"/>
      <c r="F585" s="138"/>
      <c r="L585" s="138"/>
      <c r="M585" s="128"/>
    </row>
    <row r="586" spans="1:13" ht="35.25">
      <c r="A586" s="70"/>
      <c r="B586" s="70"/>
      <c r="C586" s="70"/>
      <c r="D586" s="128"/>
      <c r="E586" s="138"/>
      <c r="F586" s="138"/>
      <c r="L586" s="138"/>
      <c r="M586" s="128"/>
    </row>
    <row r="587" spans="1:13" ht="35.25">
      <c r="A587" s="70"/>
      <c r="B587" s="70"/>
      <c r="C587" s="70"/>
      <c r="D587" s="128"/>
      <c r="E587" s="138"/>
      <c r="F587" s="138"/>
      <c r="L587" s="138"/>
      <c r="M587" s="128"/>
    </row>
    <row r="588" spans="1:13" ht="35.25">
      <c r="A588" s="70"/>
      <c r="B588" s="70"/>
      <c r="C588" s="70"/>
      <c r="D588" s="128"/>
      <c r="E588" s="138"/>
      <c r="F588" s="138"/>
      <c r="L588" s="138"/>
      <c r="M588" s="128"/>
    </row>
    <row r="589" spans="1:13" ht="35.25">
      <c r="A589" s="70"/>
      <c r="B589" s="70"/>
      <c r="C589" s="70"/>
      <c r="D589" s="128"/>
      <c r="E589" s="138"/>
      <c r="F589" s="138"/>
      <c r="L589" s="138"/>
      <c r="M589" s="128"/>
    </row>
    <row r="590" spans="1:13" ht="35.25">
      <c r="A590" s="70"/>
      <c r="B590" s="70"/>
      <c r="C590" s="70"/>
      <c r="D590" s="128"/>
      <c r="E590" s="138"/>
      <c r="F590" s="138"/>
      <c r="L590" s="138"/>
      <c r="M590" s="128"/>
    </row>
    <row r="591" spans="1:13" ht="35.25">
      <c r="A591" s="70"/>
      <c r="B591" s="70"/>
      <c r="C591" s="70"/>
      <c r="D591" s="128"/>
      <c r="E591" s="138"/>
      <c r="F591" s="138"/>
      <c r="L591" s="138"/>
      <c r="M591" s="128"/>
    </row>
    <row r="592" spans="1:13" ht="35.25">
      <c r="A592" s="70"/>
      <c r="B592" s="70"/>
      <c r="C592" s="70"/>
      <c r="D592" s="128"/>
      <c r="E592" s="138"/>
      <c r="F592" s="138"/>
      <c r="L592" s="138"/>
      <c r="M592" s="128"/>
    </row>
    <row r="593" spans="1:13" ht="35.25">
      <c r="A593" s="70"/>
      <c r="B593" s="70"/>
      <c r="C593" s="70"/>
      <c r="D593" s="128"/>
      <c r="E593" s="138"/>
      <c r="F593" s="138"/>
      <c r="L593" s="138"/>
      <c r="M593" s="128"/>
    </row>
    <row r="594" spans="1:13" ht="35.25">
      <c r="A594" s="70"/>
      <c r="B594" s="70"/>
      <c r="C594" s="70"/>
      <c r="D594" s="128"/>
      <c r="E594" s="138"/>
      <c r="F594" s="138"/>
      <c r="L594" s="138"/>
      <c r="M594" s="128"/>
    </row>
    <row r="595" spans="1:13" ht="35.25">
      <c r="A595" s="70"/>
      <c r="B595" s="70"/>
      <c r="C595" s="70"/>
      <c r="D595" s="128"/>
      <c r="E595" s="138"/>
      <c r="F595" s="138"/>
      <c r="L595" s="138"/>
      <c r="M595" s="128"/>
    </row>
    <row r="596" spans="1:13" ht="35.25">
      <c r="A596" s="70"/>
      <c r="B596" s="70"/>
      <c r="C596" s="70"/>
      <c r="D596" s="128"/>
      <c r="E596" s="138"/>
      <c r="F596" s="138"/>
      <c r="L596" s="138"/>
      <c r="M596" s="128"/>
    </row>
    <row r="597" spans="1:13" ht="35.25">
      <c r="A597" s="70"/>
      <c r="B597" s="70"/>
      <c r="C597" s="70"/>
      <c r="D597" s="128"/>
      <c r="E597" s="138"/>
      <c r="F597" s="138"/>
      <c r="L597" s="138"/>
      <c r="M597" s="128"/>
    </row>
    <row r="598" spans="1:13" ht="35.25">
      <c r="A598" s="70"/>
      <c r="B598" s="70"/>
      <c r="C598" s="70"/>
      <c r="D598" s="128"/>
      <c r="E598" s="138"/>
      <c r="F598" s="138"/>
      <c r="L598" s="138"/>
      <c r="M598" s="128"/>
    </row>
    <row r="599" spans="1:13" ht="35.25">
      <c r="A599" s="70"/>
      <c r="B599" s="70"/>
      <c r="C599" s="70"/>
      <c r="D599" s="128"/>
      <c r="E599" s="138"/>
      <c r="F599" s="138"/>
      <c r="L599" s="138"/>
      <c r="M599" s="128"/>
    </row>
    <row r="600" spans="1:13" ht="35.25">
      <c r="A600" s="70"/>
      <c r="B600" s="70"/>
      <c r="C600" s="70"/>
      <c r="D600" s="128"/>
      <c r="E600" s="138"/>
      <c r="F600" s="138"/>
      <c r="L600" s="138"/>
      <c r="M600" s="128"/>
    </row>
    <row r="601" spans="1:13" ht="35.25">
      <c r="A601" s="70"/>
      <c r="B601" s="70"/>
      <c r="C601" s="70"/>
      <c r="D601" s="128"/>
      <c r="E601" s="138"/>
      <c r="F601" s="138"/>
      <c r="L601" s="138"/>
      <c r="M601" s="128"/>
    </row>
    <row r="602" spans="1:13" ht="35.25">
      <c r="A602" s="70"/>
      <c r="B602" s="70"/>
      <c r="C602" s="70"/>
      <c r="D602" s="128"/>
      <c r="E602" s="138"/>
      <c r="F602" s="138"/>
      <c r="L602" s="138"/>
      <c r="M602" s="128"/>
    </row>
    <row r="603" spans="1:13" ht="35.25">
      <c r="A603" s="70"/>
      <c r="B603" s="70"/>
      <c r="C603" s="70"/>
      <c r="D603" s="128"/>
      <c r="E603" s="138"/>
      <c r="F603" s="138"/>
      <c r="L603" s="138"/>
      <c r="M603" s="128"/>
    </row>
    <row r="604" spans="1:13" ht="35.25">
      <c r="A604" s="70"/>
      <c r="B604" s="70"/>
      <c r="C604" s="70"/>
      <c r="D604" s="128"/>
      <c r="E604" s="138"/>
      <c r="F604" s="138"/>
      <c r="L604" s="138"/>
      <c r="M604" s="128"/>
    </row>
    <row r="605" spans="1:13" ht="35.25">
      <c r="A605" s="70"/>
      <c r="B605" s="70"/>
      <c r="C605" s="70"/>
      <c r="D605" s="128"/>
      <c r="E605" s="138"/>
      <c r="F605" s="138"/>
      <c r="L605" s="138"/>
      <c r="M605" s="128"/>
    </row>
    <row r="606" spans="1:13" ht="35.25">
      <c r="A606" s="70"/>
      <c r="B606" s="70"/>
      <c r="C606" s="70"/>
      <c r="D606" s="128"/>
      <c r="E606" s="138"/>
      <c r="F606" s="138"/>
      <c r="L606" s="138"/>
      <c r="M606" s="128"/>
    </row>
    <row r="607" spans="1:13" ht="35.25">
      <c r="A607" s="70"/>
      <c r="B607" s="70"/>
      <c r="C607" s="70"/>
      <c r="D607" s="128"/>
      <c r="E607" s="138"/>
      <c r="F607" s="138"/>
      <c r="L607" s="138"/>
      <c r="M607" s="128"/>
    </row>
    <row r="608" spans="1:13" ht="35.25">
      <c r="A608" s="70"/>
      <c r="B608" s="70"/>
      <c r="C608" s="70"/>
      <c r="D608" s="128"/>
      <c r="E608" s="138"/>
      <c r="F608" s="138"/>
      <c r="L608" s="138"/>
      <c r="M608" s="128"/>
    </row>
    <row r="609" spans="1:13" ht="35.25">
      <c r="A609" s="70"/>
      <c r="B609" s="70"/>
      <c r="C609" s="70"/>
      <c r="D609" s="128"/>
      <c r="E609" s="138"/>
      <c r="F609" s="138"/>
      <c r="L609" s="138"/>
      <c r="M609" s="128"/>
    </row>
    <row r="610" spans="1:13" ht="35.25">
      <c r="A610" s="70"/>
      <c r="B610" s="70"/>
      <c r="C610" s="70"/>
      <c r="D610" s="128"/>
      <c r="E610" s="138"/>
      <c r="F610" s="138"/>
      <c r="L610" s="138"/>
      <c r="M610" s="128"/>
    </row>
    <row r="611" spans="1:13" ht="35.25">
      <c r="A611" s="70"/>
      <c r="B611" s="70"/>
      <c r="C611" s="70"/>
      <c r="D611" s="128"/>
      <c r="E611" s="138"/>
      <c r="F611" s="138"/>
      <c r="L611" s="138"/>
      <c r="M611" s="128"/>
    </row>
    <row r="612" spans="1:13" ht="35.25">
      <c r="A612" s="70"/>
      <c r="B612" s="70"/>
      <c r="C612" s="70"/>
      <c r="D612" s="128"/>
      <c r="E612" s="138"/>
      <c r="F612" s="138"/>
      <c r="L612" s="138"/>
      <c r="M612" s="128"/>
    </row>
    <row r="613" spans="1:13" ht="35.25">
      <c r="A613" s="70"/>
      <c r="B613" s="70"/>
      <c r="C613" s="70"/>
      <c r="D613" s="128"/>
      <c r="E613" s="138"/>
      <c r="F613" s="138"/>
      <c r="L613" s="138"/>
      <c r="M613" s="128"/>
    </row>
    <row r="614" spans="1:13" ht="35.25">
      <c r="A614" s="70"/>
      <c r="B614" s="70"/>
      <c r="C614" s="70"/>
      <c r="D614" s="128"/>
      <c r="E614" s="138"/>
      <c r="F614" s="138"/>
      <c r="L614" s="138"/>
      <c r="M614" s="128"/>
    </row>
    <row r="615" spans="1:13" ht="35.25">
      <c r="A615" s="70"/>
      <c r="B615" s="70"/>
      <c r="C615" s="70"/>
      <c r="D615" s="128"/>
      <c r="E615" s="138"/>
      <c r="F615" s="138"/>
      <c r="L615" s="138"/>
      <c r="M615" s="128"/>
    </row>
    <row r="616" spans="1:13" ht="35.25">
      <c r="A616" s="70"/>
      <c r="B616" s="70"/>
      <c r="C616" s="70"/>
      <c r="D616" s="128"/>
      <c r="E616" s="138"/>
      <c r="F616" s="138"/>
      <c r="L616" s="138"/>
      <c r="M616" s="128"/>
    </row>
    <row r="617" spans="1:13" ht="35.25">
      <c r="A617" s="70"/>
      <c r="B617" s="70"/>
      <c r="C617" s="70"/>
      <c r="D617" s="128"/>
      <c r="E617" s="138"/>
      <c r="F617" s="138"/>
      <c r="L617" s="138"/>
      <c r="M617" s="128"/>
    </row>
    <row r="618" spans="1:13" ht="35.25">
      <c r="A618" s="70"/>
      <c r="B618" s="70"/>
      <c r="C618" s="70"/>
      <c r="D618" s="128"/>
      <c r="E618" s="138"/>
      <c r="F618" s="138"/>
      <c r="L618" s="138"/>
      <c r="M618" s="128"/>
    </row>
    <row r="619" spans="1:13" ht="35.25">
      <c r="A619" s="70"/>
      <c r="B619" s="70"/>
      <c r="C619" s="70"/>
      <c r="D619" s="128"/>
      <c r="E619" s="138"/>
      <c r="F619" s="138"/>
      <c r="L619" s="138"/>
      <c r="M619" s="128"/>
    </row>
    <row r="620" spans="1:13" ht="35.25">
      <c r="A620" s="70"/>
      <c r="B620" s="70"/>
      <c r="C620" s="70"/>
      <c r="D620" s="128"/>
      <c r="E620" s="138"/>
      <c r="F620" s="138"/>
      <c r="L620" s="138"/>
      <c r="M620" s="128"/>
    </row>
    <row r="621" spans="1:13" ht="35.25">
      <c r="A621" s="70"/>
      <c r="B621" s="70"/>
      <c r="C621" s="70"/>
      <c r="D621" s="128"/>
      <c r="E621" s="138"/>
      <c r="F621" s="138"/>
      <c r="L621" s="138"/>
      <c r="M621" s="128"/>
    </row>
    <row r="622" spans="1:13" ht="35.25">
      <c r="A622" s="70"/>
      <c r="B622" s="70"/>
      <c r="C622" s="70"/>
      <c r="D622" s="128"/>
      <c r="E622" s="138"/>
      <c r="F622" s="138"/>
      <c r="L622" s="138"/>
      <c r="M622" s="128"/>
    </row>
    <row r="623" spans="1:13" ht="35.25">
      <c r="A623" s="70"/>
      <c r="B623" s="70"/>
      <c r="C623" s="70"/>
      <c r="D623" s="128"/>
      <c r="E623" s="138"/>
      <c r="F623" s="138"/>
      <c r="L623" s="138"/>
      <c r="M623" s="128"/>
    </row>
    <row r="624" spans="1:13" ht="35.25">
      <c r="A624" s="70"/>
      <c r="B624" s="70"/>
      <c r="C624" s="70"/>
      <c r="D624" s="128"/>
      <c r="E624" s="138"/>
      <c r="F624" s="138"/>
      <c r="L624" s="138"/>
      <c r="M624" s="128"/>
    </row>
    <row r="625" spans="1:13" ht="35.25">
      <c r="A625" s="70"/>
      <c r="B625" s="70"/>
      <c r="C625" s="70"/>
      <c r="D625" s="128"/>
      <c r="E625" s="138"/>
      <c r="F625" s="138"/>
      <c r="L625" s="138"/>
      <c r="M625" s="128"/>
    </row>
    <row r="626" spans="1:13" ht="35.25">
      <c r="A626" s="70"/>
      <c r="B626" s="70"/>
      <c r="C626" s="70"/>
      <c r="D626" s="128"/>
      <c r="E626" s="138"/>
      <c r="F626" s="138"/>
      <c r="L626" s="138"/>
      <c r="M626" s="128"/>
    </row>
    <row r="627" spans="1:13" ht="35.25">
      <c r="A627" s="70"/>
      <c r="B627" s="70"/>
      <c r="C627" s="70"/>
      <c r="D627" s="128"/>
      <c r="E627" s="138"/>
      <c r="F627" s="138"/>
      <c r="L627" s="138"/>
      <c r="M627" s="128"/>
    </row>
    <row r="628" spans="1:13" ht="35.25">
      <c r="A628" s="70"/>
      <c r="B628" s="70"/>
      <c r="C628" s="70"/>
      <c r="D628" s="128"/>
      <c r="E628" s="138"/>
      <c r="F628" s="138"/>
      <c r="L628" s="138"/>
      <c r="M628" s="128"/>
    </row>
    <row r="629" spans="1:13" ht="35.25">
      <c r="A629" s="70"/>
      <c r="B629" s="70"/>
      <c r="C629" s="70"/>
      <c r="D629" s="128"/>
      <c r="E629" s="138"/>
      <c r="F629" s="138"/>
      <c r="L629" s="138"/>
      <c r="M629" s="128"/>
    </row>
    <row r="630" spans="1:13" ht="35.25">
      <c r="A630" s="70"/>
      <c r="B630" s="70"/>
      <c r="C630" s="70"/>
      <c r="D630" s="128"/>
      <c r="E630" s="138"/>
      <c r="F630" s="138"/>
      <c r="L630" s="138"/>
      <c r="M630" s="128"/>
    </row>
    <row r="631" spans="1:13" ht="35.25">
      <c r="A631" s="70"/>
      <c r="B631" s="70"/>
      <c r="C631" s="70"/>
      <c r="D631" s="128"/>
      <c r="E631" s="138"/>
      <c r="F631" s="138"/>
      <c r="L631" s="138"/>
      <c r="M631" s="128"/>
    </row>
    <row r="632" spans="1:13" ht="35.25">
      <c r="A632" s="70"/>
      <c r="B632" s="70"/>
      <c r="C632" s="70"/>
      <c r="D632" s="128"/>
      <c r="E632" s="138"/>
      <c r="F632" s="138"/>
      <c r="L632" s="138"/>
      <c r="M632" s="128"/>
    </row>
    <row r="633" spans="1:13" ht="35.25">
      <c r="A633" s="70"/>
      <c r="B633" s="70"/>
      <c r="C633" s="70"/>
      <c r="D633" s="128"/>
      <c r="E633" s="138"/>
      <c r="F633" s="138"/>
      <c r="L633" s="138"/>
      <c r="M633" s="128"/>
    </row>
    <row r="634" spans="1:13" ht="35.25">
      <c r="A634" s="70"/>
      <c r="B634" s="70"/>
      <c r="C634" s="70"/>
      <c r="D634" s="128"/>
      <c r="E634" s="138"/>
      <c r="F634" s="138"/>
      <c r="L634" s="138"/>
      <c r="M634" s="128"/>
    </row>
    <row r="635" spans="1:13" ht="35.25">
      <c r="A635" s="70"/>
      <c r="B635" s="70"/>
      <c r="C635" s="70"/>
      <c r="D635" s="128"/>
      <c r="E635" s="138"/>
      <c r="F635" s="138"/>
      <c r="L635" s="138"/>
      <c r="M635" s="128"/>
    </row>
    <row r="636" spans="1:13" ht="35.25">
      <c r="A636" s="70"/>
      <c r="B636" s="70"/>
      <c r="C636" s="70"/>
      <c r="D636" s="128"/>
      <c r="E636" s="138"/>
      <c r="F636" s="138"/>
      <c r="L636" s="138"/>
      <c r="M636" s="128"/>
    </row>
    <row r="637" spans="1:13" ht="35.25">
      <c r="A637" s="70"/>
      <c r="B637" s="70"/>
      <c r="C637" s="70"/>
      <c r="D637" s="128"/>
      <c r="E637" s="138"/>
      <c r="F637" s="138"/>
      <c r="L637" s="138"/>
      <c r="M637" s="128"/>
    </row>
    <row r="638" spans="1:13" ht="35.25">
      <c r="A638" s="70"/>
      <c r="B638" s="70"/>
      <c r="C638" s="70"/>
      <c r="D638" s="128"/>
      <c r="E638" s="138"/>
      <c r="F638" s="138"/>
      <c r="L638" s="138"/>
      <c r="M638" s="128"/>
    </row>
    <row r="639" spans="1:13" ht="35.25">
      <c r="A639" s="70"/>
      <c r="B639" s="70"/>
      <c r="C639" s="70"/>
      <c r="D639" s="128"/>
      <c r="E639" s="138"/>
      <c r="F639" s="138"/>
      <c r="L639" s="138"/>
      <c r="M639" s="128"/>
    </row>
    <row r="640" spans="1:13" ht="35.25">
      <c r="A640" s="70"/>
      <c r="B640" s="70"/>
      <c r="C640" s="70"/>
      <c r="D640" s="128"/>
      <c r="E640" s="138"/>
      <c r="F640" s="138"/>
      <c r="L640" s="138"/>
      <c r="M640" s="128"/>
    </row>
    <row r="641" spans="1:13" ht="35.25">
      <c r="A641" s="70"/>
      <c r="B641" s="70"/>
      <c r="C641" s="70"/>
      <c r="D641" s="128"/>
      <c r="E641" s="138"/>
      <c r="F641" s="138"/>
      <c r="L641" s="138"/>
      <c r="M641" s="128"/>
    </row>
    <row r="642" spans="1:13" ht="35.25">
      <c r="A642" s="70"/>
      <c r="B642" s="70"/>
      <c r="C642" s="70"/>
      <c r="D642" s="128"/>
      <c r="E642" s="138"/>
      <c r="F642" s="138"/>
      <c r="L642" s="138"/>
      <c r="M642" s="128"/>
    </row>
    <row r="643" spans="1:13" ht="35.25">
      <c r="A643" s="70"/>
      <c r="B643" s="70"/>
      <c r="C643" s="70"/>
      <c r="D643" s="128"/>
      <c r="E643" s="138"/>
      <c r="F643" s="138"/>
      <c r="L643" s="138"/>
      <c r="M643" s="128"/>
    </row>
    <row r="644" spans="1:13" ht="35.25">
      <c r="A644" s="70"/>
      <c r="B644" s="70"/>
      <c r="C644" s="70"/>
      <c r="D644" s="128"/>
      <c r="E644" s="138"/>
      <c r="F644" s="138"/>
      <c r="L644" s="138"/>
      <c r="M644" s="128"/>
    </row>
    <row r="645" spans="1:13" ht="35.25">
      <c r="A645" s="70"/>
      <c r="B645" s="70"/>
      <c r="C645" s="70"/>
      <c r="D645" s="128"/>
      <c r="E645" s="138"/>
      <c r="F645" s="138"/>
      <c r="L645" s="138"/>
      <c r="M645" s="128"/>
    </row>
    <row r="646" spans="1:13" ht="35.25">
      <c r="A646" s="70"/>
      <c r="B646" s="70"/>
      <c r="C646" s="70"/>
      <c r="D646" s="128"/>
      <c r="E646" s="138"/>
      <c r="F646" s="138"/>
      <c r="L646" s="138"/>
      <c r="M646" s="128"/>
    </row>
    <row r="647" spans="1:13" ht="35.25">
      <c r="A647" s="70"/>
      <c r="B647" s="70"/>
      <c r="C647" s="70"/>
      <c r="D647" s="128"/>
      <c r="E647" s="138"/>
      <c r="F647" s="138"/>
      <c r="L647" s="138"/>
      <c r="M647" s="128"/>
    </row>
    <row r="648" spans="1:13" ht="35.25">
      <c r="A648" s="70"/>
      <c r="B648" s="70"/>
      <c r="C648" s="70"/>
      <c r="D648" s="128"/>
      <c r="E648" s="138"/>
      <c r="F648" s="138"/>
      <c r="L648" s="138"/>
      <c r="M648" s="128"/>
    </row>
    <row r="649" spans="1:13" ht="35.25">
      <c r="A649" s="70"/>
      <c r="B649" s="70"/>
      <c r="C649" s="70"/>
      <c r="D649" s="128"/>
      <c r="E649" s="138"/>
      <c r="F649" s="138"/>
      <c r="L649" s="138"/>
      <c r="M649" s="128"/>
    </row>
    <row r="650" spans="1:13" ht="35.25">
      <c r="A650" s="70"/>
      <c r="B650" s="70"/>
      <c r="C650" s="70"/>
      <c r="D650" s="128"/>
      <c r="E650" s="138"/>
      <c r="F650" s="138"/>
      <c r="L650" s="138"/>
      <c r="M650" s="128"/>
    </row>
    <row r="651" spans="1:13" ht="35.25">
      <c r="A651" s="70"/>
      <c r="B651" s="70"/>
      <c r="C651" s="70"/>
      <c r="D651" s="128"/>
      <c r="E651" s="138"/>
      <c r="F651" s="138"/>
      <c r="L651" s="138"/>
      <c r="M651" s="128"/>
    </row>
    <row r="652" spans="1:13" ht="35.25">
      <c r="A652" s="70"/>
      <c r="B652" s="70"/>
      <c r="C652" s="70"/>
      <c r="D652" s="128"/>
      <c r="E652" s="138"/>
      <c r="F652" s="138"/>
      <c r="L652" s="138"/>
      <c r="M652" s="128"/>
    </row>
    <row r="653" spans="1:13" ht="35.25">
      <c r="A653" s="70"/>
      <c r="B653" s="70"/>
      <c r="C653" s="70"/>
      <c r="D653" s="128"/>
      <c r="E653" s="138"/>
      <c r="F653" s="138"/>
      <c r="L653" s="138"/>
      <c r="M653" s="128"/>
    </row>
    <row r="654" spans="1:13" ht="35.25">
      <c r="A654" s="70"/>
      <c r="B654" s="70"/>
      <c r="C654" s="70"/>
      <c r="D654" s="128"/>
      <c r="E654" s="138"/>
      <c r="F654" s="138"/>
      <c r="L654" s="138"/>
      <c r="M654" s="128"/>
    </row>
    <row r="655" spans="1:13" ht="35.25">
      <c r="A655" s="70"/>
      <c r="B655" s="70"/>
      <c r="C655" s="70"/>
      <c r="D655" s="128"/>
      <c r="E655" s="138"/>
      <c r="F655" s="138"/>
      <c r="L655" s="138"/>
      <c r="M655" s="128"/>
    </row>
    <row r="656" spans="1:13" ht="35.25">
      <c r="A656" s="70"/>
      <c r="B656" s="70"/>
      <c r="C656" s="70"/>
      <c r="D656" s="128"/>
      <c r="E656" s="138"/>
      <c r="F656" s="138"/>
      <c r="L656" s="138"/>
      <c r="M656" s="128"/>
    </row>
    <row r="657" spans="1:13" ht="35.25">
      <c r="A657" s="70"/>
      <c r="B657" s="70"/>
      <c r="C657" s="70"/>
      <c r="D657" s="128"/>
      <c r="E657" s="138"/>
      <c r="F657" s="138"/>
      <c r="L657" s="138"/>
      <c r="M657" s="128"/>
    </row>
    <row r="658" spans="1:13" ht="35.25">
      <c r="A658" s="70"/>
      <c r="B658" s="70"/>
      <c r="C658" s="70"/>
      <c r="D658" s="128"/>
      <c r="E658" s="138"/>
      <c r="F658" s="138"/>
      <c r="L658" s="138"/>
      <c r="M658" s="128"/>
    </row>
    <row r="659" spans="1:13" ht="35.25">
      <c r="A659" s="70"/>
      <c r="B659" s="70"/>
      <c r="C659" s="70"/>
      <c r="D659" s="128"/>
      <c r="E659" s="138"/>
      <c r="F659" s="138"/>
      <c r="L659" s="138"/>
      <c r="M659" s="128"/>
    </row>
    <row r="660" spans="1:13" ht="35.25">
      <c r="A660" s="70"/>
      <c r="B660" s="70"/>
      <c r="C660" s="70"/>
      <c r="D660" s="128"/>
      <c r="E660" s="138"/>
      <c r="F660" s="138"/>
      <c r="L660" s="138"/>
      <c r="M660" s="128"/>
    </row>
    <row r="661" spans="1:13" ht="35.25">
      <c r="A661" s="70"/>
      <c r="B661" s="70"/>
      <c r="C661" s="70"/>
      <c r="D661" s="128"/>
      <c r="E661" s="138"/>
      <c r="F661" s="138"/>
      <c r="L661" s="138"/>
      <c r="M661" s="128"/>
    </row>
    <row r="662" spans="1:13" ht="35.25">
      <c r="A662" s="70"/>
      <c r="B662" s="70"/>
      <c r="C662" s="70"/>
      <c r="D662" s="128"/>
      <c r="E662" s="138"/>
      <c r="F662" s="138"/>
      <c r="L662" s="138"/>
      <c r="M662" s="128"/>
    </row>
    <row r="663" spans="1:13" ht="35.25">
      <c r="A663" s="70"/>
      <c r="B663" s="70"/>
      <c r="C663" s="70"/>
      <c r="D663" s="128"/>
      <c r="E663" s="138"/>
      <c r="F663" s="138"/>
      <c r="L663" s="138"/>
      <c r="M663" s="128"/>
    </row>
    <row r="664" spans="1:13" ht="35.25">
      <c r="A664" s="70"/>
      <c r="B664" s="70"/>
      <c r="C664" s="70"/>
      <c r="D664" s="128"/>
      <c r="E664" s="138"/>
      <c r="F664" s="138"/>
      <c r="L664" s="138"/>
      <c r="M664" s="128"/>
    </row>
    <row r="665" spans="1:13" ht="35.25">
      <c r="A665" s="70"/>
      <c r="B665" s="70"/>
      <c r="C665" s="70"/>
      <c r="D665" s="128"/>
      <c r="E665" s="138"/>
      <c r="F665" s="138"/>
      <c r="L665" s="138"/>
      <c r="M665" s="128"/>
    </row>
    <row r="666" spans="1:13" ht="35.25">
      <c r="A666" s="70"/>
      <c r="B666" s="70"/>
      <c r="C666" s="70"/>
      <c r="D666" s="128"/>
      <c r="E666" s="138"/>
      <c r="F666" s="138"/>
      <c r="L666" s="138"/>
      <c r="M666" s="128"/>
    </row>
    <row r="667" spans="1:13" ht="35.25">
      <c r="A667" s="70"/>
      <c r="B667" s="70"/>
      <c r="C667" s="70"/>
      <c r="D667" s="128"/>
      <c r="E667" s="138"/>
      <c r="F667" s="138"/>
      <c r="L667" s="138"/>
      <c r="M667" s="128"/>
    </row>
    <row r="668" spans="1:13" ht="35.25">
      <c r="A668" s="70"/>
      <c r="B668" s="70"/>
      <c r="C668" s="70"/>
      <c r="D668" s="128"/>
      <c r="E668" s="138"/>
      <c r="F668" s="138"/>
      <c r="L668" s="138"/>
      <c r="M668" s="128"/>
    </row>
    <row r="669" spans="1:13" ht="35.25">
      <c r="A669" s="70"/>
      <c r="B669" s="70"/>
      <c r="C669" s="70"/>
      <c r="D669" s="128"/>
      <c r="E669" s="138"/>
      <c r="F669" s="138"/>
      <c r="L669" s="138"/>
      <c r="M669" s="128"/>
    </row>
    <row r="670" spans="1:13" ht="35.25">
      <c r="A670" s="70"/>
      <c r="B670" s="70"/>
      <c r="C670" s="70"/>
      <c r="D670" s="128"/>
      <c r="E670" s="138"/>
      <c r="F670" s="138"/>
      <c r="L670" s="138"/>
      <c r="M670" s="128"/>
    </row>
    <row r="671" spans="1:13" ht="35.25">
      <c r="A671" s="70"/>
      <c r="B671" s="70"/>
      <c r="C671" s="70"/>
      <c r="D671" s="128"/>
      <c r="E671" s="138"/>
      <c r="F671" s="138"/>
      <c r="L671" s="138"/>
      <c r="M671" s="128"/>
    </row>
    <row r="672" spans="1:13" ht="35.25">
      <c r="A672" s="70"/>
      <c r="B672" s="70"/>
      <c r="C672" s="70"/>
      <c r="D672" s="128"/>
      <c r="E672" s="138"/>
      <c r="F672" s="138"/>
      <c r="L672" s="138"/>
      <c r="M672" s="128"/>
    </row>
    <row r="673" spans="1:13" ht="35.25">
      <c r="A673" s="70"/>
      <c r="B673" s="70"/>
      <c r="C673" s="70"/>
      <c r="D673" s="128"/>
      <c r="E673" s="138"/>
      <c r="F673" s="138"/>
      <c r="L673" s="138"/>
      <c r="M673" s="128"/>
    </row>
    <row r="674" spans="1:13" ht="35.25">
      <c r="A674" s="70"/>
      <c r="B674" s="70"/>
      <c r="C674" s="70"/>
      <c r="D674" s="128"/>
      <c r="E674" s="138"/>
      <c r="F674" s="138"/>
      <c r="L674" s="138"/>
      <c r="M674" s="128"/>
    </row>
    <row r="675" spans="1:13" ht="35.25">
      <c r="A675" s="70"/>
      <c r="B675" s="70"/>
      <c r="C675" s="70"/>
      <c r="D675" s="128"/>
      <c r="E675" s="138"/>
      <c r="F675" s="138"/>
      <c r="L675" s="138"/>
      <c r="M675" s="128"/>
    </row>
    <row r="676" spans="1:13" ht="35.25">
      <c r="A676" s="70"/>
      <c r="B676" s="70"/>
      <c r="C676" s="70"/>
      <c r="D676" s="128"/>
      <c r="E676" s="138"/>
      <c r="F676" s="138"/>
      <c r="L676" s="138"/>
      <c r="M676" s="128"/>
    </row>
    <row r="677" spans="1:13" ht="35.25">
      <c r="A677" s="70"/>
      <c r="B677" s="70"/>
      <c r="C677" s="70"/>
      <c r="D677" s="128"/>
      <c r="E677" s="138"/>
      <c r="F677" s="138"/>
      <c r="L677" s="138"/>
      <c r="M677" s="128"/>
    </row>
    <row r="678" spans="1:13" ht="35.25">
      <c r="A678" s="70"/>
      <c r="B678" s="70"/>
      <c r="C678" s="70"/>
      <c r="D678" s="128"/>
      <c r="E678" s="138"/>
      <c r="F678" s="138"/>
      <c r="L678" s="138"/>
      <c r="M678" s="128"/>
    </row>
    <row r="679" spans="1:13" ht="35.25">
      <c r="A679" s="70"/>
      <c r="B679" s="70"/>
      <c r="C679" s="70"/>
      <c r="D679" s="128"/>
      <c r="E679" s="138"/>
      <c r="F679" s="138"/>
      <c r="L679" s="138"/>
      <c r="M679" s="128"/>
    </row>
    <row r="680" spans="1:13" ht="35.25">
      <c r="A680" s="70"/>
      <c r="B680" s="70"/>
      <c r="C680" s="70"/>
      <c r="D680" s="128"/>
      <c r="E680" s="138"/>
      <c r="F680" s="138"/>
      <c r="L680" s="138"/>
      <c r="M680" s="128"/>
    </row>
    <row r="681" spans="1:13" ht="35.25">
      <c r="A681" s="70"/>
      <c r="B681" s="70"/>
      <c r="C681" s="70"/>
      <c r="D681" s="128"/>
      <c r="E681" s="138"/>
      <c r="F681" s="138"/>
      <c r="L681" s="138"/>
      <c r="M681" s="128"/>
    </row>
    <row r="682" spans="1:13" ht="35.25">
      <c r="A682" s="70"/>
      <c r="B682" s="70"/>
      <c r="C682" s="70"/>
      <c r="D682" s="128"/>
      <c r="E682" s="138"/>
      <c r="F682" s="138"/>
      <c r="L682" s="138"/>
      <c r="M682" s="128"/>
    </row>
    <row r="683" spans="1:13" ht="35.25">
      <c r="A683" s="70"/>
      <c r="B683" s="70"/>
      <c r="C683" s="70"/>
      <c r="D683" s="128"/>
      <c r="E683" s="138"/>
      <c r="F683" s="138"/>
      <c r="L683" s="138"/>
      <c r="M683" s="128"/>
    </row>
    <row r="684" spans="1:13" ht="35.25">
      <c r="A684" s="70"/>
      <c r="B684" s="70"/>
      <c r="C684" s="70"/>
      <c r="D684" s="128"/>
      <c r="E684" s="138"/>
      <c r="F684" s="138"/>
      <c r="L684" s="138"/>
      <c r="M684" s="128"/>
    </row>
    <row r="685" spans="1:13" ht="35.25">
      <c r="A685" s="70"/>
      <c r="B685" s="70"/>
      <c r="C685" s="70"/>
      <c r="D685" s="128"/>
      <c r="E685" s="138"/>
      <c r="F685" s="138"/>
      <c r="L685" s="138"/>
      <c r="M685" s="128"/>
    </row>
    <row r="686" spans="1:13" ht="35.25">
      <c r="A686" s="70"/>
      <c r="B686" s="70"/>
      <c r="C686" s="70"/>
      <c r="D686" s="128"/>
      <c r="E686" s="138"/>
      <c r="F686" s="138"/>
      <c r="L686" s="138"/>
      <c r="M686" s="128"/>
    </row>
    <row r="687" spans="1:13" ht="35.25">
      <c r="A687" s="70"/>
      <c r="B687" s="70"/>
      <c r="C687" s="70"/>
      <c r="D687" s="128"/>
      <c r="E687" s="138"/>
      <c r="F687" s="138"/>
      <c r="L687" s="138"/>
      <c r="M687" s="128"/>
    </row>
    <row r="688" spans="1:13" ht="35.25">
      <c r="A688" s="70"/>
      <c r="B688" s="70"/>
      <c r="C688" s="70"/>
      <c r="D688" s="128"/>
      <c r="E688" s="138"/>
      <c r="F688" s="138"/>
      <c r="L688" s="138"/>
      <c r="M688" s="128"/>
    </row>
    <row r="689" spans="1:13" ht="35.25">
      <c r="A689" s="70"/>
      <c r="B689" s="70"/>
      <c r="C689" s="70"/>
      <c r="D689" s="128"/>
      <c r="E689" s="138"/>
      <c r="F689" s="138"/>
      <c r="L689" s="138"/>
      <c r="M689" s="128"/>
    </row>
    <row r="690" spans="1:13" ht="35.25">
      <c r="A690" s="70"/>
      <c r="B690" s="70"/>
      <c r="C690" s="70"/>
      <c r="D690" s="128"/>
      <c r="E690" s="138"/>
      <c r="F690" s="138"/>
      <c r="L690" s="138"/>
      <c r="M690" s="128"/>
    </row>
    <row r="691" spans="1:13" ht="35.25">
      <c r="A691" s="70"/>
      <c r="B691" s="70"/>
      <c r="C691" s="70"/>
      <c r="D691" s="128"/>
      <c r="E691" s="138"/>
      <c r="F691" s="138"/>
      <c r="L691" s="138"/>
      <c r="M691" s="128"/>
    </row>
    <row r="692" spans="1:13" ht="35.25">
      <c r="A692" s="70"/>
      <c r="B692" s="70"/>
      <c r="C692" s="70"/>
      <c r="D692" s="128"/>
      <c r="E692" s="138"/>
      <c r="F692" s="138"/>
      <c r="L692" s="138"/>
      <c r="M692" s="128"/>
    </row>
    <row r="693" spans="1:13" ht="35.25">
      <c r="A693" s="70"/>
      <c r="B693" s="70"/>
      <c r="C693" s="70"/>
      <c r="D693" s="128"/>
      <c r="E693" s="138"/>
      <c r="F693" s="138"/>
      <c r="L693" s="138"/>
      <c r="M693" s="128"/>
    </row>
    <row r="694" spans="1:13" ht="35.25">
      <c r="A694" s="70"/>
      <c r="B694" s="70"/>
      <c r="C694" s="70"/>
      <c r="D694" s="128"/>
      <c r="E694" s="138"/>
      <c r="F694" s="138"/>
      <c r="L694" s="138"/>
      <c r="M694" s="128"/>
    </row>
    <row r="695" spans="1:13" ht="35.25">
      <c r="A695" s="70"/>
      <c r="B695" s="70"/>
      <c r="C695" s="70"/>
      <c r="D695" s="128"/>
      <c r="E695" s="138"/>
      <c r="F695" s="138"/>
      <c r="L695" s="138"/>
      <c r="M695" s="128"/>
    </row>
    <row r="696" spans="1:13" ht="35.25">
      <c r="A696" s="70"/>
      <c r="B696" s="70"/>
      <c r="C696" s="70"/>
      <c r="D696" s="128"/>
      <c r="E696" s="138"/>
      <c r="F696" s="138"/>
      <c r="L696" s="138"/>
      <c r="M696" s="128"/>
    </row>
    <row r="697" spans="1:13" ht="35.25">
      <c r="A697" s="70"/>
      <c r="B697" s="70"/>
      <c r="C697" s="70"/>
      <c r="D697" s="128"/>
      <c r="E697" s="138"/>
      <c r="F697" s="138"/>
      <c r="L697" s="138"/>
      <c r="M697" s="128"/>
    </row>
    <row r="698" spans="1:13" ht="35.25">
      <c r="A698" s="70"/>
      <c r="B698" s="70"/>
      <c r="C698" s="70"/>
      <c r="D698" s="128"/>
      <c r="E698" s="138"/>
      <c r="F698" s="138"/>
      <c r="L698" s="138"/>
      <c r="M698" s="128"/>
    </row>
    <row r="699" spans="1:13" ht="35.25">
      <c r="A699" s="70"/>
      <c r="B699" s="70"/>
      <c r="C699" s="70"/>
      <c r="D699" s="128"/>
      <c r="E699" s="138"/>
      <c r="F699" s="138"/>
      <c r="L699" s="138"/>
      <c r="M699" s="128"/>
    </row>
    <row r="700" spans="1:13" ht="35.25">
      <c r="A700" s="70"/>
      <c r="B700" s="70"/>
      <c r="C700" s="70"/>
      <c r="D700" s="128"/>
      <c r="E700" s="138"/>
      <c r="F700" s="138"/>
      <c r="L700" s="138"/>
      <c r="M700" s="128"/>
    </row>
    <row r="701" spans="1:13" ht="35.25">
      <c r="A701" s="70"/>
      <c r="B701" s="70"/>
      <c r="C701" s="70"/>
      <c r="D701" s="128"/>
      <c r="E701" s="138"/>
      <c r="F701" s="138"/>
      <c r="L701" s="138"/>
      <c r="M701" s="128"/>
    </row>
    <row r="702" spans="1:13" ht="35.25">
      <c r="A702" s="70"/>
      <c r="B702" s="70"/>
      <c r="C702" s="70"/>
      <c r="D702" s="128"/>
      <c r="E702" s="138"/>
      <c r="F702" s="138"/>
      <c r="L702" s="138"/>
      <c r="M702" s="128"/>
    </row>
    <row r="703" spans="1:13" ht="35.25">
      <c r="A703" s="70"/>
      <c r="B703" s="70"/>
      <c r="C703" s="70"/>
      <c r="D703" s="128"/>
      <c r="E703" s="138"/>
      <c r="F703" s="138"/>
      <c r="L703" s="138"/>
      <c r="M703" s="128"/>
    </row>
    <row r="704" spans="1:13" ht="35.25">
      <c r="A704" s="70"/>
      <c r="B704" s="70"/>
      <c r="C704" s="70"/>
      <c r="D704" s="128"/>
      <c r="E704" s="138"/>
      <c r="F704" s="138"/>
      <c r="L704" s="138"/>
      <c r="M704" s="128"/>
    </row>
    <row r="705" spans="1:13" ht="35.25">
      <c r="A705" s="70"/>
      <c r="B705" s="70"/>
      <c r="C705" s="70"/>
      <c r="D705" s="128"/>
      <c r="E705" s="138"/>
      <c r="F705" s="138"/>
      <c r="L705" s="138"/>
      <c r="M705" s="128"/>
    </row>
    <row r="706" spans="1:13" ht="35.25">
      <c r="A706" s="70"/>
      <c r="B706" s="70"/>
      <c r="C706" s="70"/>
      <c r="D706" s="128"/>
      <c r="E706" s="138"/>
      <c r="F706" s="138"/>
      <c r="L706" s="138"/>
      <c r="M706" s="128"/>
    </row>
    <row r="707" spans="1:13" ht="35.25">
      <c r="A707" s="70"/>
      <c r="B707" s="70"/>
      <c r="C707" s="70"/>
      <c r="D707" s="128"/>
      <c r="E707" s="138"/>
      <c r="F707" s="138"/>
      <c r="L707" s="138"/>
      <c r="M707" s="128"/>
    </row>
    <row r="708" spans="1:13" ht="35.25">
      <c r="A708" s="70"/>
      <c r="B708" s="70"/>
      <c r="C708" s="70"/>
      <c r="D708" s="128"/>
      <c r="E708" s="138"/>
      <c r="F708" s="138"/>
      <c r="L708" s="138"/>
      <c r="M708" s="128"/>
    </row>
    <row r="709" spans="1:13" ht="35.25">
      <c r="A709" s="70"/>
      <c r="B709" s="70"/>
      <c r="C709" s="70"/>
      <c r="D709" s="128"/>
      <c r="E709" s="138"/>
      <c r="F709" s="138"/>
      <c r="L709" s="138"/>
      <c r="M709" s="128"/>
    </row>
    <row r="710" spans="1:13" ht="35.25">
      <c r="A710" s="70"/>
      <c r="B710" s="70"/>
      <c r="C710" s="70"/>
      <c r="D710" s="128"/>
      <c r="E710" s="138"/>
      <c r="F710" s="138"/>
      <c r="L710" s="138"/>
      <c r="M710" s="128"/>
    </row>
    <row r="711" spans="1:13" ht="35.25">
      <c r="A711" s="70"/>
      <c r="B711" s="70"/>
      <c r="C711" s="70"/>
      <c r="D711" s="128"/>
      <c r="E711" s="138"/>
      <c r="F711" s="138"/>
      <c r="L711" s="138"/>
      <c r="M711" s="128"/>
    </row>
    <row r="712" spans="1:13" ht="35.25">
      <c r="A712" s="70"/>
      <c r="B712" s="70"/>
      <c r="C712" s="70"/>
      <c r="D712" s="128"/>
      <c r="E712" s="138"/>
      <c r="F712" s="138"/>
      <c r="L712" s="138"/>
      <c r="M712" s="128"/>
    </row>
    <row r="713" spans="1:13" ht="35.25">
      <c r="A713" s="70"/>
      <c r="B713" s="70"/>
      <c r="C713" s="70"/>
      <c r="D713" s="128"/>
      <c r="E713" s="138"/>
      <c r="F713" s="138"/>
      <c r="L713" s="138"/>
      <c r="M713" s="128"/>
    </row>
    <row r="714" spans="1:13" ht="35.25">
      <c r="A714" s="70"/>
      <c r="B714" s="70"/>
      <c r="C714" s="70"/>
      <c r="D714" s="128"/>
      <c r="E714" s="138"/>
      <c r="F714" s="138"/>
      <c r="L714" s="138"/>
      <c r="M714" s="128"/>
    </row>
    <row r="715" spans="1:13" ht="35.25">
      <c r="A715" s="70"/>
      <c r="B715" s="70"/>
      <c r="C715" s="70"/>
      <c r="D715" s="128"/>
      <c r="E715" s="138"/>
      <c r="F715" s="138"/>
      <c r="L715" s="138"/>
      <c r="M715" s="128"/>
    </row>
    <row r="716" spans="1:13" ht="35.25">
      <c r="A716" s="70"/>
      <c r="B716" s="70"/>
      <c r="C716" s="70"/>
      <c r="D716" s="128"/>
      <c r="E716" s="138"/>
      <c r="F716" s="138"/>
      <c r="L716" s="138"/>
      <c r="M716" s="128"/>
    </row>
    <row r="717" spans="1:13" ht="35.25">
      <c r="A717" s="70"/>
      <c r="B717" s="70"/>
      <c r="C717" s="70"/>
      <c r="D717" s="128"/>
      <c r="E717" s="138"/>
      <c r="F717" s="138"/>
      <c r="L717" s="138"/>
      <c r="M717" s="128"/>
    </row>
    <row r="718" spans="1:13" ht="35.25">
      <c r="A718" s="70"/>
      <c r="B718" s="70"/>
      <c r="C718" s="70"/>
      <c r="D718" s="128"/>
      <c r="E718" s="138"/>
      <c r="F718" s="138"/>
      <c r="L718" s="138"/>
      <c r="M718" s="128"/>
    </row>
    <row r="719" spans="1:13" ht="35.25">
      <c r="A719" s="70"/>
      <c r="B719" s="70"/>
      <c r="C719" s="70"/>
      <c r="D719" s="128"/>
      <c r="E719" s="138"/>
      <c r="F719" s="138"/>
      <c r="L719" s="138"/>
      <c r="M719" s="128"/>
    </row>
    <row r="720" spans="1:13" ht="35.25">
      <c r="A720" s="70"/>
      <c r="B720" s="70"/>
      <c r="C720" s="70"/>
      <c r="D720" s="128"/>
      <c r="E720" s="138"/>
      <c r="F720" s="138"/>
      <c r="L720" s="138"/>
      <c r="M720" s="128"/>
    </row>
    <row r="721" spans="1:13" ht="35.25">
      <c r="A721" s="70"/>
      <c r="B721" s="70"/>
      <c r="C721" s="70"/>
      <c r="D721" s="128"/>
      <c r="E721" s="138"/>
      <c r="F721" s="138"/>
      <c r="L721" s="138"/>
      <c r="M721" s="128"/>
    </row>
    <row r="722" spans="1:13" ht="35.25">
      <c r="A722" s="70"/>
      <c r="B722" s="70"/>
      <c r="C722" s="70"/>
      <c r="D722" s="128"/>
      <c r="E722" s="138"/>
      <c r="F722" s="138"/>
      <c r="L722" s="138"/>
      <c r="M722" s="128"/>
    </row>
    <row r="723" spans="1:13" ht="35.25">
      <c r="A723" s="70"/>
      <c r="B723" s="70"/>
      <c r="C723" s="70"/>
      <c r="D723" s="128"/>
      <c r="E723" s="138"/>
      <c r="F723" s="138"/>
      <c r="L723" s="138"/>
      <c r="M723" s="128"/>
    </row>
    <row r="724" spans="1:13" ht="35.25">
      <c r="A724" s="70"/>
      <c r="B724" s="70"/>
      <c r="C724" s="70"/>
      <c r="D724" s="128"/>
      <c r="E724" s="138"/>
      <c r="F724" s="138"/>
      <c r="L724" s="138"/>
      <c r="M724" s="128"/>
    </row>
    <row r="725" spans="1:13" ht="35.25">
      <c r="A725" s="70"/>
      <c r="B725" s="70"/>
      <c r="C725" s="70"/>
      <c r="D725" s="128"/>
      <c r="E725" s="138"/>
      <c r="F725" s="138"/>
      <c r="L725" s="138"/>
      <c r="M725" s="128"/>
    </row>
    <row r="726" spans="1:13" ht="35.25">
      <c r="A726" s="70"/>
      <c r="B726" s="70"/>
      <c r="C726" s="70"/>
      <c r="D726" s="128"/>
      <c r="E726" s="138"/>
      <c r="F726" s="138"/>
      <c r="L726" s="138"/>
      <c r="M726" s="128"/>
    </row>
    <row r="727" spans="1:13" ht="35.25">
      <c r="A727" s="70"/>
      <c r="B727" s="70"/>
      <c r="C727" s="70"/>
      <c r="D727" s="128"/>
      <c r="E727" s="138"/>
      <c r="F727" s="138"/>
      <c r="L727" s="138"/>
      <c r="M727" s="128"/>
    </row>
    <row r="728" spans="1:13" ht="35.25">
      <c r="A728" s="70"/>
      <c r="B728" s="70"/>
      <c r="C728" s="70"/>
      <c r="D728" s="128"/>
      <c r="E728" s="138"/>
      <c r="F728" s="138"/>
      <c r="L728" s="138"/>
      <c r="M728" s="128"/>
    </row>
    <row r="729" spans="1:13" ht="35.25">
      <c r="A729" s="70"/>
      <c r="B729" s="70"/>
      <c r="C729" s="70"/>
      <c r="D729" s="128"/>
      <c r="E729" s="138"/>
      <c r="F729" s="138"/>
      <c r="L729" s="138"/>
      <c r="M729" s="128"/>
    </row>
    <row r="730" spans="1:13" ht="35.25">
      <c r="A730" s="70"/>
      <c r="B730" s="70"/>
      <c r="C730" s="70"/>
      <c r="D730" s="128"/>
      <c r="E730" s="138"/>
      <c r="F730" s="138"/>
      <c r="L730" s="138"/>
      <c r="M730" s="128"/>
    </row>
    <row r="731" spans="1:13" ht="35.25">
      <c r="A731" s="70"/>
      <c r="B731" s="70"/>
      <c r="C731" s="70"/>
      <c r="D731" s="128"/>
      <c r="E731" s="138"/>
      <c r="F731" s="138"/>
      <c r="L731" s="138"/>
      <c r="M731" s="128"/>
    </row>
    <row r="732" spans="1:13" ht="35.25">
      <c r="A732" s="70"/>
      <c r="B732" s="70"/>
      <c r="C732" s="70"/>
      <c r="D732" s="128"/>
      <c r="E732" s="138"/>
      <c r="F732" s="138"/>
      <c r="L732" s="138"/>
      <c r="M732" s="128"/>
    </row>
    <row r="733" spans="1:13" ht="35.25">
      <c r="A733" s="70"/>
      <c r="B733" s="70"/>
      <c r="C733" s="70"/>
      <c r="D733" s="128"/>
      <c r="E733" s="138"/>
      <c r="F733" s="138"/>
      <c r="L733" s="138"/>
      <c r="M733" s="128"/>
    </row>
    <row r="734" spans="1:13" ht="35.25">
      <c r="A734" s="70"/>
      <c r="B734" s="70"/>
      <c r="C734" s="70"/>
      <c r="D734" s="128"/>
      <c r="E734" s="138"/>
      <c r="F734" s="138"/>
      <c r="L734" s="138"/>
      <c r="M734" s="128"/>
    </row>
    <row r="735" spans="1:13" ht="35.25">
      <c r="A735" s="70"/>
      <c r="B735" s="70"/>
      <c r="C735" s="70"/>
      <c r="D735" s="128"/>
      <c r="E735" s="138"/>
      <c r="F735" s="138"/>
      <c r="L735" s="138"/>
      <c r="M735" s="128"/>
    </row>
    <row r="736" spans="1:13" ht="35.25">
      <c r="A736" s="70"/>
      <c r="B736" s="70"/>
      <c r="C736" s="70"/>
      <c r="D736" s="128"/>
      <c r="E736" s="138"/>
      <c r="F736" s="138"/>
      <c r="L736" s="138"/>
      <c r="M736" s="128"/>
    </row>
    <row r="737" spans="1:13" ht="35.25">
      <c r="A737" s="70"/>
      <c r="B737" s="70"/>
      <c r="C737" s="70"/>
      <c r="D737" s="128"/>
      <c r="E737" s="138"/>
      <c r="F737" s="138"/>
      <c r="L737" s="138"/>
      <c r="M737" s="128"/>
    </row>
    <row r="738" spans="1:13" ht="35.25">
      <c r="A738" s="70"/>
      <c r="B738" s="70"/>
      <c r="C738" s="70"/>
      <c r="D738" s="128"/>
      <c r="E738" s="138"/>
      <c r="F738" s="138"/>
      <c r="L738" s="138"/>
      <c r="M738" s="128"/>
    </row>
    <row r="739" spans="1:13" ht="35.25">
      <c r="A739" s="70"/>
      <c r="B739" s="70"/>
      <c r="C739" s="70"/>
      <c r="D739" s="128"/>
      <c r="E739" s="138"/>
      <c r="F739" s="138"/>
      <c r="L739" s="138"/>
      <c r="M739" s="128"/>
    </row>
    <row r="740" spans="1:13" ht="35.25">
      <c r="A740" s="70"/>
      <c r="B740" s="70"/>
      <c r="C740" s="70"/>
      <c r="D740" s="128"/>
      <c r="E740" s="138"/>
      <c r="F740" s="138"/>
      <c r="L740" s="138"/>
      <c r="M740" s="128"/>
    </row>
    <row r="741" spans="1:13" ht="35.25">
      <c r="A741" s="70"/>
      <c r="B741" s="70"/>
      <c r="C741" s="70"/>
      <c r="D741" s="128"/>
      <c r="E741" s="138"/>
      <c r="F741" s="138"/>
      <c r="L741" s="138"/>
      <c r="M741" s="128"/>
    </row>
    <row r="742" spans="1:13" ht="35.25">
      <c r="A742" s="70"/>
      <c r="B742" s="70"/>
      <c r="C742" s="70"/>
      <c r="D742" s="128"/>
      <c r="E742" s="138"/>
      <c r="F742" s="138"/>
      <c r="L742" s="138"/>
      <c r="M742" s="128"/>
    </row>
    <row r="743" spans="1:13" ht="35.25">
      <c r="A743" s="70"/>
      <c r="B743" s="70"/>
      <c r="C743" s="70"/>
      <c r="D743" s="128"/>
      <c r="E743" s="138"/>
      <c r="F743" s="138"/>
      <c r="L743" s="138"/>
      <c r="M743" s="128"/>
    </row>
    <row r="744" spans="1:13" ht="35.25">
      <c r="A744" s="70"/>
      <c r="B744" s="70"/>
      <c r="C744" s="70"/>
      <c r="D744" s="128"/>
      <c r="E744" s="138"/>
      <c r="F744" s="138"/>
      <c r="L744" s="138"/>
      <c r="M744" s="128"/>
    </row>
    <row r="745" spans="1:13" ht="35.25">
      <c r="A745" s="70"/>
      <c r="B745" s="70"/>
      <c r="C745" s="70"/>
      <c r="D745" s="128"/>
      <c r="E745" s="138"/>
      <c r="F745" s="138"/>
      <c r="L745" s="138"/>
      <c r="M745" s="128"/>
    </row>
    <row r="746" spans="1:13" ht="35.25">
      <c r="A746" s="70"/>
      <c r="B746" s="70"/>
      <c r="C746" s="70"/>
      <c r="D746" s="128"/>
      <c r="E746" s="138"/>
      <c r="F746" s="138"/>
      <c r="L746" s="138"/>
      <c r="M746" s="128"/>
    </row>
    <row r="747" spans="1:13" ht="35.25">
      <c r="A747" s="70"/>
      <c r="B747" s="70"/>
      <c r="C747" s="70"/>
      <c r="D747" s="128"/>
      <c r="E747" s="138"/>
      <c r="F747" s="138"/>
      <c r="L747" s="138"/>
      <c r="M747" s="128"/>
    </row>
    <row r="748" spans="1:13" ht="35.25">
      <c r="A748" s="70"/>
      <c r="B748" s="70"/>
      <c r="C748" s="70"/>
      <c r="D748" s="128"/>
      <c r="E748" s="138"/>
      <c r="F748" s="138"/>
      <c r="L748" s="138"/>
      <c r="M748" s="128"/>
    </row>
    <row r="749" spans="1:13" ht="35.25">
      <c r="A749" s="70"/>
      <c r="B749" s="70"/>
      <c r="C749" s="70"/>
      <c r="D749" s="128"/>
      <c r="E749" s="138"/>
      <c r="F749" s="138"/>
      <c r="L749" s="138"/>
      <c r="M749" s="128"/>
    </row>
    <row r="750" spans="1:13" ht="35.25">
      <c r="A750" s="70"/>
      <c r="B750" s="70"/>
      <c r="C750" s="70"/>
      <c r="D750" s="128"/>
      <c r="E750" s="138"/>
      <c r="F750" s="138"/>
      <c r="L750" s="138"/>
      <c r="M750" s="128"/>
    </row>
    <row r="751" spans="1:13" ht="35.25">
      <c r="A751" s="70"/>
      <c r="B751" s="70"/>
      <c r="C751" s="70"/>
      <c r="D751" s="128"/>
      <c r="E751" s="138"/>
      <c r="F751" s="138"/>
      <c r="L751" s="138"/>
      <c r="M751" s="128"/>
    </row>
    <row r="752" spans="1:13" ht="35.25">
      <c r="A752" s="70"/>
      <c r="B752" s="70"/>
      <c r="C752" s="70"/>
      <c r="D752" s="128"/>
      <c r="E752" s="138"/>
      <c r="F752" s="138"/>
      <c r="L752" s="138"/>
      <c r="M752" s="128"/>
    </row>
    <row r="753" spans="1:13" ht="35.25">
      <c r="A753" s="70"/>
      <c r="B753" s="70"/>
      <c r="C753" s="70"/>
      <c r="D753" s="128"/>
      <c r="E753" s="138"/>
      <c r="F753" s="138"/>
      <c r="L753" s="138"/>
      <c r="M753" s="128"/>
    </row>
    <row r="754" spans="1:13" ht="35.25">
      <c r="A754" s="70"/>
      <c r="B754" s="70"/>
      <c r="C754" s="70"/>
      <c r="D754" s="128"/>
      <c r="E754" s="138"/>
      <c r="F754" s="138"/>
      <c r="L754" s="138"/>
      <c r="M754" s="128"/>
    </row>
    <row r="755" spans="1:13" ht="35.25">
      <c r="A755" s="70"/>
      <c r="B755" s="70"/>
      <c r="C755" s="70"/>
      <c r="D755" s="128"/>
      <c r="E755" s="138"/>
      <c r="F755" s="138"/>
      <c r="L755" s="138"/>
      <c r="M755" s="128"/>
    </row>
    <row r="756" spans="1:13" ht="35.25">
      <c r="A756" s="70"/>
      <c r="B756" s="70"/>
      <c r="C756" s="70"/>
      <c r="D756" s="128"/>
      <c r="E756" s="138"/>
      <c r="F756" s="138"/>
      <c r="L756" s="138"/>
      <c r="M756" s="128"/>
    </row>
    <row r="757" spans="1:13" ht="35.25">
      <c r="A757" s="70"/>
      <c r="B757" s="70"/>
      <c r="C757" s="70"/>
      <c r="D757" s="128"/>
      <c r="E757" s="138"/>
      <c r="F757" s="138"/>
      <c r="L757" s="138"/>
      <c r="M757" s="128"/>
    </row>
    <row r="758" spans="1:13" ht="35.25">
      <c r="A758" s="70"/>
      <c r="B758" s="70"/>
      <c r="C758" s="70"/>
      <c r="D758" s="128"/>
      <c r="E758" s="138"/>
      <c r="F758" s="138"/>
      <c r="L758" s="138"/>
      <c r="M758" s="128"/>
    </row>
    <row r="759" spans="1:13" ht="35.25">
      <c r="A759" s="70"/>
      <c r="B759" s="70"/>
      <c r="C759" s="70"/>
      <c r="D759" s="128"/>
      <c r="E759" s="138"/>
      <c r="F759" s="138"/>
      <c r="L759" s="138"/>
      <c r="M759" s="128"/>
    </row>
    <row r="760" spans="1:13" ht="35.25">
      <c r="A760" s="70"/>
      <c r="B760" s="70"/>
      <c r="C760" s="70"/>
      <c r="D760" s="128"/>
      <c r="E760" s="138"/>
      <c r="F760" s="138"/>
      <c r="L760" s="138"/>
      <c r="M760" s="128"/>
    </row>
    <row r="761" spans="1:13" ht="35.25">
      <c r="A761" s="70"/>
      <c r="B761" s="70"/>
      <c r="C761" s="70"/>
      <c r="D761" s="128"/>
      <c r="E761" s="138"/>
      <c r="F761" s="138"/>
      <c r="L761" s="138"/>
      <c r="M761" s="128"/>
    </row>
    <row r="762" spans="1:13" ht="35.25">
      <c r="A762" s="70"/>
      <c r="B762" s="70"/>
      <c r="C762" s="70"/>
      <c r="D762" s="128"/>
      <c r="E762" s="138"/>
      <c r="F762" s="138"/>
      <c r="L762" s="138"/>
      <c r="M762" s="128"/>
    </row>
    <row r="763" spans="1:13" ht="35.25">
      <c r="A763" s="70"/>
      <c r="B763" s="70"/>
      <c r="C763" s="70"/>
      <c r="D763" s="128"/>
      <c r="E763" s="138"/>
      <c r="F763" s="138"/>
      <c r="L763" s="138"/>
      <c r="M763" s="128"/>
    </row>
    <row r="764" spans="1:13" ht="35.25">
      <c r="A764" s="70"/>
      <c r="B764" s="70"/>
      <c r="C764" s="70"/>
      <c r="D764" s="128"/>
      <c r="E764" s="138"/>
      <c r="F764" s="138"/>
      <c r="L764" s="138"/>
      <c r="M764" s="128"/>
    </row>
    <row r="765" spans="1:13" ht="35.25">
      <c r="A765" s="70"/>
      <c r="B765" s="70"/>
      <c r="C765" s="70"/>
      <c r="D765" s="128"/>
      <c r="E765" s="138"/>
      <c r="F765" s="138"/>
      <c r="L765" s="138"/>
      <c r="M765" s="128"/>
    </row>
    <row r="766" spans="1:13" ht="35.25">
      <c r="A766" s="70"/>
      <c r="B766" s="70"/>
      <c r="C766" s="70"/>
      <c r="D766" s="128"/>
      <c r="E766" s="138"/>
      <c r="F766" s="138"/>
      <c r="L766" s="138"/>
      <c r="M766" s="128"/>
    </row>
    <row r="767" spans="1:13" ht="35.25">
      <c r="A767" s="70"/>
      <c r="B767" s="70"/>
      <c r="C767" s="70"/>
      <c r="D767" s="128"/>
      <c r="E767" s="138"/>
      <c r="F767" s="138"/>
      <c r="L767" s="138"/>
      <c r="M767" s="128"/>
    </row>
    <row r="768" spans="1:13" ht="35.25">
      <c r="A768" s="70"/>
      <c r="B768" s="70"/>
      <c r="C768" s="70"/>
      <c r="D768" s="128"/>
      <c r="E768" s="138"/>
      <c r="F768" s="138"/>
      <c r="L768" s="138"/>
      <c r="M768" s="128"/>
    </row>
    <row r="769" spans="1:13" ht="35.25">
      <c r="A769" s="70"/>
      <c r="B769" s="70"/>
      <c r="C769" s="70"/>
      <c r="D769" s="128"/>
      <c r="E769" s="138"/>
      <c r="F769" s="138"/>
      <c r="L769" s="138"/>
      <c r="M769" s="128"/>
    </row>
    <row r="770" spans="1:13" ht="35.25">
      <c r="A770" s="70"/>
      <c r="B770" s="70"/>
      <c r="C770" s="70"/>
      <c r="D770" s="128"/>
      <c r="E770" s="138"/>
      <c r="F770" s="138"/>
      <c r="L770" s="138"/>
      <c r="M770" s="128"/>
    </row>
    <row r="771" spans="1:13" ht="35.25">
      <c r="A771" s="70"/>
      <c r="B771" s="70"/>
      <c r="C771" s="70"/>
      <c r="D771" s="128"/>
      <c r="E771" s="138"/>
      <c r="F771" s="138"/>
      <c r="L771" s="138"/>
      <c r="M771" s="128"/>
    </row>
    <row r="772" spans="1:13" ht="35.25">
      <c r="A772" s="70"/>
      <c r="B772" s="70"/>
      <c r="C772" s="70"/>
      <c r="D772" s="128"/>
      <c r="E772" s="138"/>
      <c r="F772" s="138"/>
      <c r="L772" s="138"/>
      <c r="M772" s="128"/>
    </row>
    <row r="773" spans="1:13" ht="35.25">
      <c r="A773" s="70"/>
      <c r="B773" s="70"/>
      <c r="C773" s="70"/>
      <c r="D773" s="128"/>
      <c r="E773" s="138"/>
      <c r="F773" s="138"/>
      <c r="L773" s="138"/>
      <c r="M773" s="128"/>
    </row>
    <row r="774" spans="1:13" ht="35.25">
      <c r="A774" s="70"/>
      <c r="B774" s="70"/>
      <c r="C774" s="70"/>
      <c r="D774" s="128"/>
      <c r="E774" s="138"/>
      <c r="F774" s="138"/>
      <c r="L774" s="138"/>
      <c r="M774" s="128"/>
    </row>
    <row r="775" spans="1:13" ht="35.25">
      <c r="A775" s="70"/>
      <c r="B775" s="70"/>
      <c r="C775" s="70"/>
      <c r="D775" s="128"/>
      <c r="E775" s="138"/>
      <c r="F775" s="138"/>
      <c r="L775" s="138"/>
      <c r="M775" s="128"/>
    </row>
    <row r="776" spans="1:13" ht="35.25">
      <c r="A776" s="70"/>
      <c r="B776" s="70"/>
      <c r="C776" s="70"/>
      <c r="D776" s="128"/>
      <c r="E776" s="138"/>
      <c r="F776" s="138"/>
      <c r="L776" s="138"/>
      <c r="M776" s="128"/>
    </row>
    <row r="777" spans="1:13" ht="35.25">
      <c r="A777" s="70"/>
      <c r="B777" s="70"/>
      <c r="C777" s="70"/>
      <c r="D777" s="128"/>
      <c r="E777" s="138"/>
      <c r="F777" s="138"/>
      <c r="L777" s="138"/>
      <c r="M777" s="128"/>
    </row>
    <row r="778" spans="1:13" ht="35.25">
      <c r="A778" s="70"/>
      <c r="B778" s="70"/>
      <c r="C778" s="70"/>
      <c r="D778" s="128"/>
      <c r="E778" s="138"/>
      <c r="F778" s="138"/>
      <c r="L778" s="138"/>
      <c r="M778" s="128"/>
    </row>
    <row r="779" spans="1:13" ht="35.25">
      <c r="A779" s="70"/>
      <c r="B779" s="70"/>
      <c r="C779" s="70"/>
      <c r="D779" s="128"/>
      <c r="E779" s="138"/>
      <c r="F779" s="138"/>
      <c r="L779" s="138"/>
      <c r="M779" s="128"/>
    </row>
    <row r="780" spans="1:13" ht="35.25">
      <c r="A780" s="70"/>
      <c r="B780" s="70"/>
      <c r="C780" s="70"/>
      <c r="D780" s="128"/>
      <c r="E780" s="138"/>
      <c r="F780" s="138"/>
      <c r="L780" s="138"/>
      <c r="M780" s="128"/>
    </row>
    <row r="781" spans="1:13" ht="35.25">
      <c r="A781" s="70"/>
      <c r="B781" s="70"/>
      <c r="C781" s="70"/>
      <c r="D781" s="128"/>
      <c r="E781" s="138"/>
      <c r="F781" s="138"/>
      <c r="L781" s="138"/>
      <c r="M781" s="128"/>
    </row>
    <row r="782" spans="1:13" ht="35.25">
      <c r="A782" s="70"/>
      <c r="B782" s="70"/>
      <c r="C782" s="70"/>
      <c r="D782" s="128"/>
      <c r="E782" s="138"/>
      <c r="F782" s="138"/>
      <c r="L782" s="138"/>
      <c r="M782" s="128"/>
    </row>
    <row r="783" spans="1:13" ht="35.25">
      <c r="A783" s="70"/>
      <c r="B783" s="70"/>
      <c r="C783" s="70"/>
      <c r="D783" s="128"/>
      <c r="E783" s="138"/>
      <c r="F783" s="138"/>
      <c r="L783" s="138"/>
      <c r="M783" s="128"/>
    </row>
    <row r="784" spans="1:13" ht="35.25">
      <c r="A784" s="70"/>
      <c r="B784" s="70"/>
      <c r="C784" s="70"/>
      <c r="D784" s="128"/>
      <c r="E784" s="138"/>
      <c r="F784" s="138"/>
      <c r="L784" s="138"/>
      <c r="M784" s="128"/>
    </row>
    <row r="785" spans="1:13" ht="35.25">
      <c r="A785" s="70"/>
      <c r="B785" s="70"/>
      <c r="C785" s="70"/>
      <c r="D785" s="128"/>
      <c r="E785" s="138"/>
      <c r="F785" s="138"/>
      <c r="L785" s="138"/>
      <c r="M785" s="128"/>
    </row>
    <row r="786" spans="1:13" ht="35.25">
      <c r="A786" s="70"/>
      <c r="B786" s="70"/>
      <c r="C786" s="70"/>
      <c r="D786" s="128"/>
      <c r="E786" s="138"/>
      <c r="F786" s="138"/>
      <c r="L786" s="138"/>
      <c r="M786" s="128"/>
    </row>
    <row r="787" spans="1:13" ht="35.25">
      <c r="A787" s="70"/>
      <c r="B787" s="70"/>
      <c r="C787" s="70"/>
      <c r="D787" s="128"/>
      <c r="E787" s="138"/>
      <c r="F787" s="138"/>
      <c r="L787" s="138"/>
      <c r="M787" s="128"/>
    </row>
    <row r="788" spans="1:13" ht="35.25">
      <c r="A788" s="70"/>
      <c r="B788" s="70"/>
      <c r="C788" s="70"/>
      <c r="D788" s="128"/>
      <c r="E788" s="138"/>
      <c r="F788" s="138"/>
      <c r="L788" s="138"/>
      <c r="M788" s="128"/>
    </row>
    <row r="789" spans="1:13" ht="35.25">
      <c r="A789" s="70"/>
      <c r="B789" s="70"/>
      <c r="C789" s="70"/>
      <c r="D789" s="128"/>
      <c r="E789" s="138"/>
      <c r="F789" s="138"/>
      <c r="L789" s="138"/>
      <c r="M789" s="128"/>
    </row>
    <row r="790" spans="1:13" ht="35.25">
      <c r="A790" s="70"/>
      <c r="B790" s="70"/>
      <c r="C790" s="70"/>
      <c r="D790" s="128"/>
      <c r="E790" s="138"/>
      <c r="F790" s="138"/>
      <c r="L790" s="138"/>
      <c r="M790" s="128"/>
    </row>
    <row r="791" spans="1:13" ht="35.25">
      <c r="A791" s="70"/>
      <c r="B791" s="70"/>
      <c r="C791" s="70"/>
      <c r="D791" s="128"/>
      <c r="E791" s="138"/>
      <c r="F791" s="138"/>
      <c r="L791" s="138"/>
      <c r="M791" s="128"/>
    </row>
    <row r="792" spans="1:13" ht="35.25">
      <c r="A792" s="70"/>
      <c r="B792" s="70"/>
      <c r="C792" s="70"/>
      <c r="D792" s="128"/>
      <c r="E792" s="138"/>
      <c r="F792" s="138"/>
      <c r="L792" s="138"/>
      <c r="M792" s="128"/>
    </row>
    <row r="793" spans="1:13" ht="35.25">
      <c r="A793" s="70"/>
      <c r="B793" s="70"/>
      <c r="C793" s="70"/>
      <c r="D793" s="128"/>
      <c r="E793" s="138"/>
      <c r="F793" s="138"/>
      <c r="L793" s="138"/>
      <c r="M793" s="128"/>
    </row>
    <row r="794" spans="1:13" ht="35.25">
      <c r="A794" s="70"/>
      <c r="B794" s="70"/>
      <c r="C794" s="70"/>
      <c r="D794" s="128"/>
      <c r="E794" s="138"/>
      <c r="F794" s="138"/>
      <c r="L794" s="138"/>
      <c r="M794" s="128"/>
    </row>
    <row r="795" spans="1:13" ht="35.25">
      <c r="A795" s="70"/>
      <c r="B795" s="70"/>
      <c r="C795" s="70"/>
      <c r="D795" s="128"/>
      <c r="E795" s="138"/>
      <c r="F795" s="138"/>
      <c r="L795" s="138"/>
      <c r="M795" s="128"/>
    </row>
    <row r="796" spans="1:13" ht="35.25">
      <c r="A796" s="70"/>
      <c r="B796" s="70"/>
      <c r="C796" s="70"/>
      <c r="D796" s="128"/>
      <c r="E796" s="138"/>
      <c r="F796" s="138"/>
      <c r="L796" s="138"/>
      <c r="M796" s="128"/>
    </row>
    <row r="797" spans="1:13" ht="35.25">
      <c r="A797" s="70"/>
      <c r="B797" s="70"/>
      <c r="C797" s="70"/>
      <c r="D797" s="128"/>
      <c r="E797" s="138"/>
      <c r="F797" s="138"/>
      <c r="L797" s="138"/>
      <c r="M797" s="128"/>
    </row>
    <row r="798" spans="1:13" ht="35.25">
      <c r="A798" s="70"/>
      <c r="B798" s="70"/>
      <c r="C798" s="70"/>
      <c r="D798" s="128"/>
      <c r="E798" s="138"/>
      <c r="F798" s="138"/>
      <c r="L798" s="138"/>
      <c r="M798" s="128"/>
    </row>
    <row r="799" spans="1:13" ht="35.25">
      <c r="A799" s="70"/>
      <c r="B799" s="70"/>
      <c r="C799" s="70"/>
      <c r="D799" s="128"/>
      <c r="E799" s="138"/>
      <c r="F799" s="138"/>
      <c r="L799" s="138"/>
      <c r="M799" s="128"/>
    </row>
    <row r="800" spans="1:13" ht="35.25">
      <c r="A800" s="70"/>
      <c r="B800" s="70"/>
      <c r="C800" s="70"/>
      <c r="D800" s="128"/>
      <c r="E800" s="138"/>
      <c r="F800" s="138"/>
      <c r="L800" s="138"/>
      <c r="M800" s="128"/>
    </row>
    <row r="801" spans="1:13" ht="35.25">
      <c r="A801" s="70"/>
      <c r="B801" s="70"/>
      <c r="C801" s="70"/>
      <c r="D801" s="128"/>
      <c r="E801" s="138"/>
      <c r="F801" s="138"/>
      <c r="L801" s="138"/>
      <c r="M801" s="128"/>
    </row>
    <row r="802" spans="1:13" ht="35.25">
      <c r="A802" s="70"/>
      <c r="B802" s="70"/>
      <c r="C802" s="70"/>
      <c r="D802" s="128"/>
      <c r="E802" s="138"/>
      <c r="F802" s="138"/>
      <c r="L802" s="138"/>
      <c r="M802" s="128"/>
    </row>
    <row r="803" spans="1:13" ht="35.25">
      <c r="A803" s="70"/>
      <c r="B803" s="70"/>
      <c r="C803" s="70"/>
      <c r="D803" s="128"/>
      <c r="E803" s="138"/>
      <c r="F803" s="138"/>
      <c r="L803" s="138"/>
      <c r="M803" s="128"/>
    </row>
    <row r="804" spans="1:13" ht="35.25">
      <c r="A804" s="70"/>
      <c r="B804" s="70"/>
      <c r="C804" s="70"/>
      <c r="D804" s="128"/>
      <c r="E804" s="138"/>
      <c r="F804" s="138"/>
      <c r="L804" s="138"/>
      <c r="M804" s="128"/>
    </row>
    <row r="805" spans="1:13" ht="35.25">
      <c r="A805" s="70"/>
      <c r="B805" s="70"/>
      <c r="C805" s="70"/>
      <c r="D805" s="128"/>
      <c r="E805" s="138"/>
      <c r="F805" s="138"/>
      <c r="L805" s="138"/>
      <c r="M805" s="128"/>
    </row>
    <row r="806" spans="1:13" ht="35.25">
      <c r="A806" s="70"/>
      <c r="B806" s="70"/>
      <c r="C806" s="70"/>
      <c r="D806" s="128"/>
      <c r="E806" s="138"/>
      <c r="F806" s="138"/>
      <c r="L806" s="138"/>
      <c r="M806" s="128"/>
    </row>
    <row r="807" spans="1:13" ht="35.25">
      <c r="A807" s="70"/>
      <c r="B807" s="70"/>
      <c r="C807" s="70"/>
      <c r="D807" s="128"/>
      <c r="E807" s="138"/>
      <c r="F807" s="138"/>
      <c r="L807" s="138"/>
      <c r="M807" s="128"/>
    </row>
    <row r="808" spans="1:13" ht="35.25">
      <c r="A808" s="70"/>
      <c r="B808" s="70"/>
      <c r="C808" s="70"/>
      <c r="D808" s="128"/>
      <c r="E808" s="138"/>
      <c r="F808" s="138"/>
      <c r="L808" s="138"/>
      <c r="M808" s="128"/>
    </row>
    <row r="809" spans="1:13" ht="35.25">
      <c r="A809" s="70"/>
      <c r="B809" s="70"/>
      <c r="C809" s="70"/>
      <c r="D809" s="128"/>
      <c r="E809" s="138"/>
      <c r="F809" s="138"/>
      <c r="L809" s="138"/>
      <c r="M809" s="128"/>
    </row>
    <row r="810" spans="1:13" ht="35.25">
      <c r="A810" s="70"/>
      <c r="B810" s="70"/>
      <c r="C810" s="70"/>
      <c r="D810" s="128"/>
      <c r="E810" s="138"/>
      <c r="F810" s="138"/>
      <c r="L810" s="138"/>
      <c r="M810" s="128"/>
    </row>
    <row r="811" spans="1:13" ht="35.25">
      <c r="A811" s="70"/>
      <c r="B811" s="70"/>
      <c r="C811" s="70"/>
      <c r="D811" s="128"/>
      <c r="E811" s="138"/>
      <c r="F811" s="138"/>
      <c r="L811" s="138"/>
      <c r="M811" s="128"/>
    </row>
    <row r="812" spans="1:13" ht="35.25">
      <c r="A812" s="70"/>
      <c r="B812" s="70"/>
      <c r="C812" s="70"/>
      <c r="D812" s="128"/>
      <c r="E812" s="138"/>
      <c r="F812" s="138"/>
      <c r="L812" s="138"/>
      <c r="M812" s="128"/>
    </row>
    <row r="813" spans="1:13" ht="35.25">
      <c r="A813" s="70"/>
      <c r="B813" s="70"/>
      <c r="C813" s="70"/>
      <c r="D813" s="128"/>
      <c r="E813" s="138"/>
      <c r="F813" s="138"/>
      <c r="L813" s="138"/>
      <c r="M813" s="128"/>
    </row>
    <row r="814" spans="1:13" ht="35.25">
      <c r="A814" s="70"/>
      <c r="B814" s="70"/>
      <c r="C814" s="70"/>
      <c r="D814" s="128"/>
      <c r="E814" s="138"/>
      <c r="F814" s="138"/>
      <c r="L814" s="138"/>
      <c r="M814" s="128"/>
    </row>
    <row r="815" spans="1:13" ht="35.25">
      <c r="A815" s="70"/>
      <c r="B815" s="70"/>
      <c r="C815" s="70"/>
      <c r="D815" s="128"/>
      <c r="E815" s="138"/>
      <c r="F815" s="138"/>
      <c r="L815" s="138"/>
      <c r="M815" s="128"/>
    </row>
    <row r="816" spans="1:13" ht="35.25">
      <c r="A816" s="70"/>
      <c r="B816" s="70"/>
      <c r="C816" s="70"/>
      <c r="D816" s="128"/>
      <c r="E816" s="138"/>
      <c r="F816" s="138"/>
      <c r="L816" s="138"/>
      <c r="M816" s="128"/>
    </row>
    <row r="817" spans="1:13" ht="35.25">
      <c r="A817" s="70"/>
      <c r="B817" s="70"/>
      <c r="C817" s="70"/>
      <c r="D817" s="128"/>
      <c r="E817" s="138"/>
      <c r="F817" s="138"/>
      <c r="L817" s="138"/>
      <c r="M817" s="128"/>
    </row>
    <row r="818" spans="1:13" ht="35.25">
      <c r="A818" s="70"/>
      <c r="B818" s="70"/>
      <c r="C818" s="70"/>
      <c r="D818" s="128"/>
      <c r="E818" s="138"/>
      <c r="F818" s="138"/>
      <c r="L818" s="138"/>
      <c r="M818" s="128"/>
    </row>
    <row r="819" spans="1:13" ht="35.25">
      <c r="A819" s="70"/>
      <c r="B819" s="70"/>
      <c r="C819" s="70"/>
      <c r="D819" s="128"/>
      <c r="E819" s="138"/>
      <c r="F819" s="138"/>
      <c r="L819" s="138"/>
      <c r="M819" s="128"/>
    </row>
    <row r="820" spans="1:13" ht="35.25">
      <c r="A820" s="70"/>
      <c r="B820" s="70"/>
      <c r="C820" s="70"/>
      <c r="D820" s="128"/>
      <c r="E820" s="138"/>
      <c r="F820" s="138"/>
      <c r="L820" s="138"/>
      <c r="M820" s="128"/>
    </row>
    <row r="821" spans="1:13" ht="35.25">
      <c r="A821" s="70"/>
      <c r="B821" s="70"/>
      <c r="C821" s="70"/>
      <c r="D821" s="128"/>
      <c r="E821" s="138"/>
      <c r="F821" s="138"/>
      <c r="L821" s="138"/>
      <c r="M821" s="128"/>
    </row>
    <row r="822" spans="1:13" ht="35.25">
      <c r="A822" s="70"/>
      <c r="B822" s="70"/>
      <c r="C822" s="70"/>
      <c r="D822" s="128"/>
      <c r="E822" s="138"/>
      <c r="F822" s="138"/>
      <c r="L822" s="138"/>
      <c r="M822" s="128"/>
    </row>
    <row r="823" spans="1:13" ht="35.25">
      <c r="A823" s="70"/>
      <c r="B823" s="70"/>
      <c r="C823" s="70"/>
      <c r="D823" s="128"/>
      <c r="E823" s="138"/>
      <c r="F823" s="138"/>
      <c r="L823" s="138"/>
      <c r="M823" s="128"/>
    </row>
    <row r="824" spans="1:13" ht="35.25">
      <c r="A824" s="70"/>
      <c r="B824" s="70"/>
      <c r="C824" s="70"/>
      <c r="D824" s="128"/>
      <c r="E824" s="138"/>
      <c r="F824" s="138"/>
      <c r="L824" s="138"/>
      <c r="M824" s="128"/>
    </row>
    <row r="825" spans="1:13" ht="35.25">
      <c r="A825" s="70"/>
      <c r="B825" s="70"/>
      <c r="C825" s="70"/>
      <c r="D825" s="128"/>
      <c r="E825" s="138"/>
      <c r="F825" s="138"/>
      <c r="L825" s="138"/>
      <c r="M825" s="128"/>
    </row>
    <row r="826" spans="1:13" ht="35.25">
      <c r="A826" s="70"/>
      <c r="B826" s="70"/>
      <c r="C826" s="70"/>
      <c r="D826" s="128"/>
      <c r="E826" s="138"/>
      <c r="F826" s="138"/>
      <c r="L826" s="138"/>
      <c r="M826" s="128"/>
    </row>
    <row r="827" spans="1:13" ht="35.25">
      <c r="A827" s="70"/>
      <c r="B827" s="70"/>
      <c r="C827" s="70"/>
      <c r="D827" s="128"/>
      <c r="E827" s="138"/>
      <c r="F827" s="138"/>
      <c r="L827" s="138"/>
      <c r="M827" s="128"/>
    </row>
    <row r="828" spans="1:13" ht="35.25">
      <c r="A828" s="70"/>
      <c r="B828" s="70"/>
      <c r="C828" s="70"/>
      <c r="D828" s="128"/>
      <c r="E828" s="138"/>
      <c r="F828" s="138"/>
      <c r="L828" s="138"/>
      <c r="M828" s="128"/>
    </row>
    <row r="829" spans="1:13" ht="35.25">
      <c r="A829" s="70"/>
      <c r="B829" s="70"/>
      <c r="C829" s="70"/>
      <c r="D829" s="128"/>
      <c r="E829" s="138"/>
      <c r="F829" s="138"/>
      <c r="L829" s="138"/>
      <c r="M829" s="128"/>
    </row>
    <row r="830" spans="1:13" ht="35.25">
      <c r="A830" s="70"/>
      <c r="B830" s="70"/>
      <c r="C830" s="70"/>
      <c r="D830" s="128"/>
      <c r="E830" s="138"/>
      <c r="F830" s="138"/>
      <c r="L830" s="138"/>
      <c r="M830" s="128"/>
    </row>
    <row r="831" spans="1:13" ht="35.25">
      <c r="A831" s="70"/>
      <c r="B831" s="70"/>
      <c r="C831" s="70"/>
      <c r="D831" s="128"/>
      <c r="E831" s="138"/>
      <c r="F831" s="138"/>
      <c r="L831" s="138"/>
      <c r="M831" s="128"/>
    </row>
    <row r="832" spans="1:13" ht="35.25">
      <c r="A832" s="70"/>
      <c r="B832" s="70"/>
      <c r="C832" s="70"/>
      <c r="D832" s="128"/>
      <c r="E832" s="138"/>
      <c r="F832" s="138"/>
      <c r="L832" s="138"/>
      <c r="M832" s="128"/>
    </row>
    <row r="833" spans="1:13" ht="35.25">
      <c r="A833" s="70"/>
      <c r="B833" s="70"/>
      <c r="C833" s="70"/>
      <c r="D833" s="128"/>
      <c r="E833" s="138"/>
      <c r="F833" s="138"/>
      <c r="L833" s="138"/>
      <c r="M833" s="128"/>
    </row>
    <row r="834" spans="1:13" ht="35.25">
      <c r="A834" s="70"/>
      <c r="B834" s="70"/>
      <c r="C834" s="70"/>
      <c r="D834" s="128"/>
      <c r="E834" s="138"/>
      <c r="F834" s="138"/>
      <c r="L834" s="138"/>
      <c r="M834" s="128"/>
    </row>
    <row r="835" spans="1:13" ht="35.25">
      <c r="A835" s="70"/>
      <c r="B835" s="70"/>
      <c r="C835" s="70"/>
      <c r="D835" s="128"/>
      <c r="E835" s="138"/>
      <c r="F835" s="138"/>
      <c r="L835" s="138"/>
      <c r="M835" s="128"/>
    </row>
    <row r="836" spans="1:13" ht="35.25">
      <c r="A836" s="70"/>
      <c r="B836" s="70"/>
      <c r="C836" s="70"/>
      <c r="D836" s="128"/>
      <c r="E836" s="138"/>
      <c r="F836" s="138"/>
      <c r="L836" s="138"/>
      <c r="M836" s="128"/>
    </row>
    <row r="837" spans="1:13" ht="35.25">
      <c r="A837" s="70"/>
      <c r="B837" s="70"/>
      <c r="C837" s="70"/>
      <c r="D837" s="128"/>
      <c r="E837" s="138"/>
      <c r="F837" s="138"/>
      <c r="L837" s="138"/>
      <c r="M837" s="128"/>
    </row>
    <row r="838" spans="1:13" ht="35.25">
      <c r="A838" s="70"/>
      <c r="B838" s="70"/>
      <c r="C838" s="70"/>
      <c r="D838" s="128"/>
      <c r="E838" s="138"/>
      <c r="F838" s="138"/>
      <c r="L838" s="138"/>
      <c r="M838" s="128"/>
    </row>
    <row r="839" spans="1:13" ht="35.25">
      <c r="A839" s="70"/>
      <c r="B839" s="70"/>
      <c r="C839" s="70"/>
      <c r="D839" s="128"/>
      <c r="E839" s="138"/>
      <c r="F839" s="138"/>
      <c r="L839" s="138"/>
      <c r="M839" s="128"/>
    </row>
    <row r="840" spans="1:13" ht="35.25">
      <c r="A840" s="70"/>
      <c r="B840" s="70"/>
      <c r="C840" s="70"/>
      <c r="D840" s="128"/>
      <c r="E840" s="138"/>
      <c r="F840" s="138"/>
      <c r="L840" s="138"/>
      <c r="M840" s="128"/>
    </row>
    <row r="841" spans="1:13" ht="35.25">
      <c r="A841" s="70"/>
      <c r="B841" s="70"/>
      <c r="C841" s="70"/>
      <c r="D841" s="128"/>
      <c r="E841" s="138"/>
      <c r="F841" s="138"/>
      <c r="L841" s="138"/>
      <c r="M841" s="128"/>
    </row>
    <row r="842" spans="1:13" ht="35.25">
      <c r="A842" s="70"/>
      <c r="B842" s="70"/>
      <c r="C842" s="70"/>
      <c r="D842" s="128"/>
      <c r="E842" s="138"/>
      <c r="F842" s="138"/>
      <c r="L842" s="138"/>
      <c r="M842" s="128"/>
    </row>
    <row r="843" spans="1:13" ht="35.25">
      <c r="A843" s="70"/>
      <c r="B843" s="70"/>
      <c r="C843" s="70"/>
      <c r="D843" s="128"/>
      <c r="E843" s="138"/>
      <c r="F843" s="138"/>
      <c r="L843" s="138"/>
      <c r="M843" s="128"/>
    </row>
    <row r="844" spans="1:13" ht="35.25">
      <c r="A844" s="70"/>
      <c r="B844" s="70"/>
      <c r="C844" s="70"/>
      <c r="D844" s="128"/>
      <c r="E844" s="138"/>
      <c r="F844" s="138"/>
      <c r="L844" s="138"/>
      <c r="M844" s="128"/>
    </row>
    <row r="845" spans="1:13" ht="35.25">
      <c r="A845" s="70"/>
      <c r="B845" s="70"/>
      <c r="C845" s="70"/>
      <c r="D845" s="128"/>
      <c r="E845" s="138"/>
      <c r="F845" s="138"/>
      <c r="L845" s="138"/>
      <c r="M845" s="128"/>
    </row>
    <row r="846" spans="1:13" ht="35.25">
      <c r="A846" s="70"/>
      <c r="B846" s="70"/>
      <c r="C846" s="70"/>
      <c r="D846" s="128"/>
      <c r="E846" s="138"/>
      <c r="F846" s="138"/>
      <c r="L846" s="138"/>
      <c r="M846" s="128"/>
    </row>
    <row r="847" spans="1:13" ht="35.25">
      <c r="A847" s="70"/>
      <c r="B847" s="70"/>
      <c r="C847" s="70"/>
      <c r="D847" s="128"/>
      <c r="E847" s="138"/>
      <c r="F847" s="138"/>
      <c r="L847" s="138"/>
      <c r="M847" s="128"/>
    </row>
    <row r="848" spans="1:13" ht="35.25">
      <c r="A848" s="70"/>
      <c r="B848" s="70"/>
      <c r="C848" s="70"/>
      <c r="D848" s="128"/>
      <c r="E848" s="138"/>
      <c r="F848" s="138"/>
      <c r="L848" s="138"/>
      <c r="M848" s="128"/>
    </row>
    <row r="849" spans="1:13" ht="35.25">
      <c r="A849" s="70"/>
      <c r="B849" s="70"/>
      <c r="C849" s="70"/>
      <c r="D849" s="128"/>
      <c r="E849" s="138"/>
      <c r="F849" s="138"/>
      <c r="L849" s="138"/>
      <c r="M849" s="128"/>
    </row>
    <row r="850" spans="1:13" ht="35.25">
      <c r="A850" s="70"/>
      <c r="B850" s="70"/>
      <c r="C850" s="70"/>
      <c r="D850" s="128"/>
      <c r="E850" s="138"/>
      <c r="F850" s="138"/>
      <c r="L850" s="138"/>
      <c r="M850" s="128"/>
    </row>
    <row r="851" spans="1:13" ht="35.25">
      <c r="A851" s="70"/>
      <c r="B851" s="70"/>
      <c r="C851" s="70"/>
      <c r="D851" s="128"/>
      <c r="E851" s="138"/>
      <c r="F851" s="138"/>
      <c r="L851" s="138"/>
      <c r="M851" s="128"/>
    </row>
    <row r="852" spans="1:13" ht="35.25">
      <c r="A852" s="70"/>
      <c r="B852" s="70"/>
      <c r="C852" s="70"/>
      <c r="D852" s="128"/>
      <c r="E852" s="138"/>
      <c r="F852" s="138"/>
      <c r="L852" s="138"/>
      <c r="M852" s="128"/>
    </row>
    <row r="853" spans="1:13" ht="35.25">
      <c r="A853" s="70"/>
      <c r="B853" s="70"/>
      <c r="C853" s="70"/>
      <c r="D853" s="128"/>
      <c r="E853" s="138"/>
      <c r="F853" s="138"/>
      <c r="L853" s="138"/>
      <c r="M853" s="128"/>
    </row>
    <row r="854" spans="1:13" ht="35.25">
      <c r="A854" s="70"/>
      <c r="B854" s="70"/>
      <c r="C854" s="70"/>
      <c r="D854" s="128"/>
      <c r="E854" s="138"/>
      <c r="F854" s="138"/>
      <c r="L854" s="138"/>
      <c r="M854" s="128"/>
    </row>
    <row r="855" spans="1:13" ht="35.25">
      <c r="A855" s="70"/>
      <c r="B855" s="70"/>
      <c r="C855" s="70"/>
      <c r="D855" s="128"/>
      <c r="E855" s="138"/>
      <c r="F855" s="138"/>
      <c r="L855" s="138"/>
      <c r="M855" s="128"/>
    </row>
    <row r="856" spans="1:13" ht="35.25">
      <c r="A856" s="70"/>
      <c r="B856" s="70"/>
      <c r="C856" s="70"/>
      <c r="D856" s="128"/>
      <c r="E856" s="138"/>
      <c r="F856" s="138"/>
      <c r="L856" s="138"/>
      <c r="M856" s="128"/>
    </row>
    <row r="857" spans="1:13" ht="35.25">
      <c r="A857" s="70"/>
      <c r="B857" s="70"/>
      <c r="C857" s="70"/>
      <c r="D857" s="128"/>
      <c r="E857" s="138"/>
      <c r="F857" s="138"/>
      <c r="L857" s="138"/>
      <c r="M857" s="128"/>
    </row>
    <row r="858" spans="1:13" ht="35.25">
      <c r="A858" s="70"/>
      <c r="B858" s="70"/>
      <c r="C858" s="70"/>
      <c r="D858" s="128"/>
      <c r="E858" s="138"/>
      <c r="F858" s="138"/>
      <c r="L858" s="138"/>
      <c r="M858" s="128"/>
    </row>
    <row r="859" spans="1:13" ht="35.25">
      <c r="A859" s="70"/>
      <c r="B859" s="70"/>
      <c r="C859" s="70"/>
      <c r="D859" s="128"/>
      <c r="E859" s="138"/>
      <c r="F859" s="138"/>
      <c r="L859" s="138"/>
      <c r="M859" s="128"/>
    </row>
    <row r="860" spans="1:13" ht="35.25">
      <c r="A860" s="70"/>
      <c r="B860" s="70"/>
      <c r="C860" s="70"/>
      <c r="D860" s="128"/>
      <c r="E860" s="138"/>
      <c r="F860" s="138"/>
      <c r="L860" s="138"/>
      <c r="M860" s="128"/>
    </row>
    <row r="861" spans="1:13" ht="35.25">
      <c r="A861" s="70"/>
      <c r="B861" s="70"/>
      <c r="C861" s="70"/>
      <c r="D861" s="128"/>
      <c r="E861" s="138"/>
      <c r="F861" s="138"/>
      <c r="L861" s="138"/>
      <c r="M861" s="128"/>
    </row>
    <row r="862" spans="1:13" ht="35.25">
      <c r="A862" s="70"/>
      <c r="B862" s="70"/>
      <c r="C862" s="70"/>
      <c r="D862" s="128"/>
      <c r="E862" s="138"/>
      <c r="F862" s="138"/>
      <c r="L862" s="138"/>
      <c r="M862" s="128"/>
    </row>
    <row r="863" spans="1:13" ht="35.25">
      <c r="A863" s="70"/>
      <c r="B863" s="70"/>
      <c r="C863" s="70"/>
      <c r="D863" s="128"/>
      <c r="E863" s="138"/>
      <c r="F863" s="138"/>
      <c r="L863" s="138"/>
      <c r="M863" s="128"/>
    </row>
    <row r="864" spans="1:13" ht="35.25">
      <c r="A864" s="70"/>
      <c r="B864" s="70"/>
      <c r="C864" s="70"/>
      <c r="D864" s="128"/>
      <c r="E864" s="138"/>
      <c r="F864" s="138"/>
      <c r="L864" s="138"/>
      <c r="M864" s="128"/>
    </row>
    <row r="865" spans="1:13" ht="35.25">
      <c r="A865" s="70"/>
      <c r="B865" s="70"/>
      <c r="C865" s="70"/>
      <c r="D865" s="128"/>
      <c r="E865" s="138"/>
      <c r="F865" s="138"/>
      <c r="L865" s="138"/>
      <c r="M865" s="128"/>
    </row>
    <row r="866" spans="1:13" ht="35.25">
      <c r="A866" s="70"/>
      <c r="B866" s="70"/>
      <c r="C866" s="70"/>
      <c r="D866" s="128"/>
      <c r="E866" s="138"/>
      <c r="F866" s="138"/>
      <c r="L866" s="138"/>
      <c r="M866" s="128"/>
    </row>
    <row r="867" spans="1:13" ht="35.25">
      <c r="A867" s="70"/>
      <c r="B867" s="70"/>
      <c r="C867" s="70"/>
      <c r="D867" s="128"/>
      <c r="E867" s="138"/>
      <c r="F867" s="138"/>
      <c r="L867" s="138"/>
      <c r="M867" s="128"/>
    </row>
    <row r="868" spans="1:13" ht="35.25">
      <c r="A868" s="70"/>
      <c r="B868" s="70"/>
      <c r="C868" s="70"/>
      <c r="D868" s="128"/>
      <c r="E868" s="138"/>
      <c r="F868" s="138"/>
      <c r="L868" s="138"/>
      <c r="M868" s="128"/>
    </row>
    <row r="869" spans="1:13" ht="35.25">
      <c r="A869" s="70"/>
      <c r="B869" s="70"/>
      <c r="C869" s="70"/>
      <c r="D869" s="128"/>
      <c r="E869" s="138"/>
      <c r="F869" s="138"/>
      <c r="L869" s="138"/>
      <c r="M869" s="128"/>
    </row>
    <row r="870" spans="1:13" ht="35.25">
      <c r="A870" s="70"/>
      <c r="B870" s="70"/>
      <c r="C870" s="70"/>
      <c r="D870" s="128"/>
      <c r="E870" s="138"/>
      <c r="F870" s="138"/>
      <c r="L870" s="138"/>
      <c r="M870" s="128"/>
    </row>
    <row r="871" spans="1:13" ht="35.25">
      <c r="A871" s="70"/>
      <c r="B871" s="70"/>
      <c r="C871" s="70"/>
      <c r="D871" s="128"/>
      <c r="E871" s="138"/>
      <c r="F871" s="138"/>
      <c r="L871" s="138"/>
      <c r="M871" s="128"/>
    </row>
    <row r="872" spans="1:13" ht="35.25">
      <c r="A872" s="70"/>
      <c r="B872" s="70"/>
      <c r="C872" s="70"/>
      <c r="D872" s="128"/>
      <c r="E872" s="138"/>
      <c r="F872" s="138"/>
      <c r="L872" s="138"/>
      <c r="M872" s="128"/>
    </row>
    <row r="873" spans="1:13" ht="35.25">
      <c r="A873" s="70"/>
      <c r="B873" s="70"/>
      <c r="C873" s="70"/>
      <c r="D873" s="128"/>
      <c r="E873" s="138"/>
      <c r="F873" s="138"/>
      <c r="L873" s="138"/>
      <c r="M873" s="128"/>
    </row>
    <row r="874" spans="1:13" ht="35.25">
      <c r="A874" s="70"/>
      <c r="B874" s="70"/>
      <c r="C874" s="70"/>
      <c r="D874" s="128"/>
      <c r="E874" s="138"/>
      <c r="F874" s="138"/>
      <c r="L874" s="138"/>
      <c r="M874" s="128"/>
    </row>
    <row r="875" spans="1:13" ht="35.25">
      <c r="A875" s="70"/>
      <c r="B875" s="70"/>
      <c r="C875" s="70"/>
      <c r="D875" s="128"/>
      <c r="E875" s="138"/>
      <c r="F875" s="138"/>
      <c r="L875" s="138"/>
      <c r="M875" s="128"/>
    </row>
    <row r="876" spans="1:13" ht="35.25">
      <c r="A876" s="70"/>
      <c r="B876" s="70"/>
      <c r="C876" s="70"/>
      <c r="D876" s="128"/>
      <c r="E876" s="138"/>
      <c r="F876" s="138"/>
      <c r="L876" s="138"/>
      <c r="M876" s="128"/>
    </row>
    <row r="877" spans="1:13" ht="35.25">
      <c r="A877" s="70"/>
      <c r="B877" s="70"/>
      <c r="C877" s="70"/>
      <c r="D877" s="128"/>
      <c r="E877" s="138"/>
      <c r="F877" s="138"/>
      <c r="L877" s="138"/>
      <c r="M877" s="128"/>
    </row>
    <row r="878" spans="1:13" ht="35.25">
      <c r="A878" s="70"/>
      <c r="B878" s="70"/>
      <c r="C878" s="70"/>
      <c r="D878" s="128"/>
      <c r="E878" s="138"/>
      <c r="F878" s="138"/>
      <c r="L878" s="138"/>
      <c r="M878" s="128"/>
    </row>
    <row r="879" spans="1:13" ht="35.25">
      <c r="A879" s="70"/>
      <c r="B879" s="70"/>
      <c r="C879" s="70"/>
      <c r="D879" s="128"/>
      <c r="E879" s="138"/>
      <c r="F879" s="138"/>
      <c r="L879" s="138"/>
      <c r="M879" s="128"/>
    </row>
    <row r="880" spans="1:13" ht="35.25">
      <c r="A880" s="70"/>
      <c r="B880" s="70"/>
      <c r="C880" s="70"/>
      <c r="D880" s="128"/>
      <c r="E880" s="138"/>
      <c r="F880" s="138"/>
      <c r="L880" s="138"/>
      <c r="M880" s="128"/>
    </row>
    <row r="881" spans="1:13" ht="35.25">
      <c r="A881" s="70"/>
      <c r="B881" s="70"/>
      <c r="C881" s="70"/>
      <c r="D881" s="128"/>
      <c r="E881" s="138"/>
      <c r="F881" s="138"/>
      <c r="L881" s="138"/>
      <c r="M881" s="128"/>
    </row>
    <row r="882" spans="1:13" ht="35.25">
      <c r="A882" s="70"/>
      <c r="B882" s="70"/>
      <c r="C882" s="70"/>
      <c r="D882" s="128"/>
      <c r="E882" s="138"/>
      <c r="F882" s="138"/>
      <c r="L882" s="138"/>
      <c r="M882" s="128"/>
    </row>
    <row r="883" spans="1:13" ht="35.25">
      <c r="A883" s="70"/>
      <c r="B883" s="70"/>
      <c r="C883" s="70"/>
      <c r="D883" s="128"/>
      <c r="E883" s="138"/>
      <c r="F883" s="138"/>
      <c r="L883" s="138"/>
      <c r="M883" s="128"/>
    </row>
    <row r="884" spans="1:13" ht="35.25">
      <c r="A884" s="70"/>
      <c r="B884" s="70"/>
      <c r="C884" s="70"/>
      <c r="D884" s="128"/>
      <c r="E884" s="138"/>
      <c r="F884" s="138"/>
      <c r="L884" s="138"/>
      <c r="M884" s="128"/>
    </row>
    <row r="885" spans="1:13" ht="35.25">
      <c r="A885" s="70"/>
      <c r="B885" s="70"/>
      <c r="C885" s="70"/>
      <c r="D885" s="128"/>
      <c r="E885" s="138"/>
      <c r="F885" s="138"/>
      <c r="L885" s="138"/>
      <c r="M885" s="128"/>
    </row>
    <row r="886" spans="1:13" ht="35.25">
      <c r="A886" s="70"/>
      <c r="B886" s="70"/>
      <c r="C886" s="70"/>
      <c r="D886" s="128"/>
      <c r="E886" s="138"/>
      <c r="F886" s="138"/>
      <c r="L886" s="138"/>
      <c r="M886" s="128"/>
    </row>
    <row r="887" spans="1:13" ht="35.25">
      <c r="A887" s="70"/>
      <c r="B887" s="70"/>
      <c r="C887" s="70"/>
      <c r="D887" s="128"/>
      <c r="E887" s="138"/>
      <c r="F887" s="138"/>
      <c r="L887" s="138"/>
      <c r="M887" s="128"/>
    </row>
    <row r="888" spans="1:13" ht="35.25">
      <c r="A888" s="70"/>
      <c r="B888" s="70"/>
      <c r="C888" s="70"/>
      <c r="D888" s="128"/>
      <c r="E888" s="138"/>
      <c r="F888" s="138"/>
      <c r="L888" s="138"/>
      <c r="M888" s="128"/>
    </row>
    <row r="889" spans="1:13" ht="35.25">
      <c r="A889" s="70"/>
      <c r="B889" s="70"/>
      <c r="C889" s="70"/>
      <c r="D889" s="128"/>
      <c r="E889" s="138"/>
      <c r="F889" s="138"/>
      <c r="L889" s="138"/>
      <c r="M889" s="128"/>
    </row>
    <row r="890" spans="1:13" ht="35.25">
      <c r="A890" s="70"/>
      <c r="B890" s="70"/>
      <c r="C890" s="70"/>
      <c r="D890" s="128"/>
      <c r="E890" s="138"/>
      <c r="F890" s="138"/>
      <c r="L890" s="138"/>
      <c r="M890" s="128"/>
    </row>
    <row r="891" spans="1:13" ht="35.25">
      <c r="A891" s="70"/>
      <c r="B891" s="70"/>
      <c r="C891" s="70"/>
      <c r="D891" s="128"/>
      <c r="E891" s="138"/>
      <c r="F891" s="138"/>
      <c r="L891" s="138"/>
      <c r="M891" s="128"/>
    </row>
    <row r="892" spans="1:13" ht="35.25">
      <c r="A892" s="70"/>
      <c r="B892" s="70"/>
      <c r="C892" s="70"/>
      <c r="D892" s="128"/>
      <c r="E892" s="138"/>
      <c r="F892" s="138"/>
      <c r="L892" s="138"/>
      <c r="M892" s="128"/>
    </row>
    <row r="893" spans="1:13" ht="35.25">
      <c r="A893" s="70"/>
      <c r="B893" s="70"/>
      <c r="C893" s="70"/>
      <c r="D893" s="128"/>
      <c r="E893" s="138"/>
      <c r="F893" s="138"/>
      <c r="L893" s="138"/>
      <c r="M893" s="128"/>
    </row>
    <row r="894" spans="1:13" ht="35.25">
      <c r="A894" s="70"/>
      <c r="B894" s="70"/>
      <c r="C894" s="70"/>
      <c r="D894" s="128"/>
      <c r="E894" s="138"/>
      <c r="F894" s="138"/>
      <c r="L894" s="138"/>
      <c r="M894" s="128"/>
    </row>
    <row r="895" spans="1:13" ht="35.25">
      <c r="A895" s="70"/>
      <c r="B895" s="70"/>
      <c r="C895" s="70"/>
      <c r="D895" s="128"/>
      <c r="E895" s="138"/>
      <c r="F895" s="138"/>
      <c r="L895" s="138"/>
      <c r="M895" s="128"/>
    </row>
    <row r="896" spans="1:13" ht="35.25">
      <c r="A896" s="70"/>
      <c r="B896" s="70"/>
      <c r="C896" s="70"/>
      <c r="D896" s="128"/>
      <c r="E896" s="138"/>
      <c r="F896" s="138"/>
      <c r="L896" s="138"/>
      <c r="M896" s="128"/>
    </row>
    <row r="897" spans="1:13" ht="35.25">
      <c r="A897" s="70"/>
      <c r="B897" s="70"/>
      <c r="C897" s="70"/>
      <c r="D897" s="128"/>
      <c r="E897" s="138"/>
      <c r="F897" s="138"/>
      <c r="L897" s="138"/>
      <c r="M897" s="128"/>
    </row>
    <row r="898" spans="1:13" ht="35.25">
      <c r="A898" s="70"/>
      <c r="B898" s="70"/>
      <c r="C898" s="70"/>
      <c r="D898" s="128"/>
      <c r="E898" s="138"/>
      <c r="F898" s="138"/>
      <c r="L898" s="138"/>
      <c r="M898" s="128"/>
    </row>
    <row r="899" spans="1:13" ht="35.25">
      <c r="A899" s="70"/>
      <c r="B899" s="70"/>
      <c r="C899" s="70"/>
      <c r="D899" s="128"/>
      <c r="E899" s="138"/>
      <c r="F899" s="138"/>
      <c r="L899" s="138"/>
      <c r="M899" s="128"/>
    </row>
    <row r="900" spans="1:13" ht="35.25">
      <c r="A900" s="70"/>
      <c r="B900" s="70"/>
      <c r="C900" s="70"/>
      <c r="D900" s="128"/>
      <c r="E900" s="138"/>
      <c r="F900" s="138"/>
      <c r="L900" s="138"/>
      <c r="M900" s="128"/>
    </row>
    <row r="901" spans="1:13" ht="35.25">
      <c r="A901" s="70"/>
      <c r="B901" s="70"/>
      <c r="C901" s="70"/>
      <c r="D901" s="128"/>
      <c r="E901" s="138"/>
      <c r="F901" s="138"/>
      <c r="L901" s="138"/>
      <c r="M901" s="128"/>
    </row>
    <row r="902" spans="1:13" ht="35.25">
      <c r="A902" s="70"/>
      <c r="B902" s="70"/>
      <c r="C902" s="70"/>
      <c r="D902" s="128"/>
      <c r="E902" s="138"/>
      <c r="F902" s="138"/>
      <c r="L902" s="138"/>
      <c r="M902" s="128"/>
    </row>
    <row r="903" spans="1:13" ht="35.25">
      <c r="A903" s="70"/>
      <c r="B903" s="70"/>
      <c r="C903" s="70"/>
      <c r="D903" s="128"/>
      <c r="E903" s="138"/>
      <c r="F903" s="138"/>
      <c r="L903" s="138"/>
      <c r="M903" s="128"/>
    </row>
    <row r="904" spans="1:13" ht="35.25">
      <c r="A904" s="70"/>
      <c r="B904" s="70"/>
      <c r="C904" s="70"/>
      <c r="D904" s="128"/>
      <c r="E904" s="138"/>
      <c r="F904" s="138"/>
      <c r="L904" s="138"/>
      <c r="M904" s="128"/>
    </row>
    <row r="905" spans="1:13" ht="35.25">
      <c r="A905" s="70"/>
      <c r="B905" s="70"/>
      <c r="C905" s="70"/>
      <c r="D905" s="128"/>
      <c r="E905" s="138"/>
      <c r="F905" s="138"/>
      <c r="L905" s="138"/>
      <c r="M905" s="128"/>
    </row>
    <row r="906" spans="1:13" ht="35.25">
      <c r="A906" s="70"/>
      <c r="B906" s="70"/>
      <c r="C906" s="70"/>
      <c r="D906" s="128"/>
      <c r="E906" s="138"/>
      <c r="F906" s="138"/>
      <c r="L906" s="138"/>
      <c r="M906" s="128"/>
    </row>
    <row r="907" spans="1:13" ht="35.25">
      <c r="A907" s="70"/>
      <c r="B907" s="70"/>
      <c r="C907" s="70"/>
      <c r="D907" s="128"/>
      <c r="E907" s="138"/>
      <c r="F907" s="138"/>
      <c r="L907" s="138"/>
      <c r="M907" s="128"/>
    </row>
    <row r="908" spans="1:13" ht="35.25">
      <c r="A908" s="70"/>
      <c r="B908" s="70"/>
      <c r="C908" s="70"/>
      <c r="D908" s="128"/>
      <c r="E908" s="138"/>
      <c r="F908" s="138"/>
      <c r="L908" s="138"/>
      <c r="M908" s="128"/>
    </row>
    <row r="909" spans="1:13" ht="35.25">
      <c r="A909" s="70"/>
      <c r="B909" s="70"/>
      <c r="C909" s="70"/>
      <c r="D909" s="128"/>
      <c r="E909" s="138"/>
      <c r="F909" s="138"/>
      <c r="L909" s="138"/>
      <c r="M909" s="128"/>
    </row>
    <row r="910" spans="1:13" ht="35.25">
      <c r="A910" s="70"/>
      <c r="B910" s="70"/>
      <c r="C910" s="70"/>
      <c r="D910" s="128"/>
      <c r="E910" s="138"/>
      <c r="F910" s="138"/>
      <c r="L910" s="138"/>
      <c r="M910" s="128"/>
    </row>
    <row r="911" spans="1:13" ht="35.25">
      <c r="A911" s="70"/>
      <c r="B911" s="70"/>
      <c r="C911" s="70"/>
      <c r="D911" s="128"/>
      <c r="E911" s="138"/>
      <c r="F911" s="138"/>
      <c r="L911" s="138"/>
      <c r="M911" s="128"/>
    </row>
    <row r="912" spans="1:13" ht="35.25">
      <c r="A912" s="70"/>
      <c r="B912" s="70"/>
      <c r="C912" s="70"/>
      <c r="D912" s="128"/>
      <c r="E912" s="138"/>
      <c r="F912" s="138"/>
      <c r="L912" s="138"/>
      <c r="M912" s="128"/>
    </row>
    <row r="913" spans="1:13" ht="35.25">
      <c r="A913" s="70"/>
      <c r="B913" s="70"/>
      <c r="C913" s="70"/>
      <c r="D913" s="128"/>
      <c r="E913" s="138"/>
      <c r="F913" s="138"/>
      <c r="L913" s="138"/>
      <c r="M913" s="128"/>
    </row>
    <row r="914" spans="1:13" ht="35.25">
      <c r="A914" s="70"/>
      <c r="B914" s="70"/>
      <c r="C914" s="70"/>
      <c r="D914" s="128"/>
      <c r="E914" s="138"/>
      <c r="F914" s="138"/>
      <c r="L914" s="138"/>
      <c r="M914" s="128"/>
    </row>
    <row r="915" spans="1:13" ht="35.25">
      <c r="A915" s="70"/>
      <c r="B915" s="70"/>
      <c r="C915" s="70"/>
      <c r="D915" s="128"/>
      <c r="E915" s="138"/>
      <c r="F915" s="138"/>
      <c r="L915" s="138"/>
      <c r="M915" s="128"/>
    </row>
    <row r="916" spans="1:13" ht="35.25">
      <c r="A916" s="70"/>
      <c r="B916" s="70"/>
      <c r="C916" s="70"/>
      <c r="D916" s="128"/>
      <c r="E916" s="138"/>
      <c r="F916" s="138"/>
      <c r="L916" s="138"/>
      <c r="M916" s="128"/>
    </row>
    <row r="917" spans="1:13" ht="35.25">
      <c r="A917" s="70"/>
      <c r="B917" s="70"/>
      <c r="C917" s="70"/>
      <c r="D917" s="128"/>
      <c r="E917" s="138"/>
      <c r="F917" s="138"/>
      <c r="L917" s="138"/>
      <c r="M917" s="128"/>
    </row>
    <row r="918" spans="1:13" ht="35.25">
      <c r="A918" s="70"/>
      <c r="B918" s="70"/>
      <c r="C918" s="70"/>
      <c r="D918" s="128"/>
      <c r="E918" s="138"/>
      <c r="F918" s="138"/>
      <c r="L918" s="138"/>
      <c r="M918" s="128"/>
    </row>
    <row r="919" spans="1:13" ht="35.25">
      <c r="A919" s="70"/>
      <c r="B919" s="70"/>
      <c r="C919" s="70"/>
      <c r="D919" s="128"/>
      <c r="E919" s="138"/>
      <c r="F919" s="138"/>
      <c r="L919" s="138"/>
      <c r="M919" s="128"/>
    </row>
    <row r="920" spans="1:13" ht="35.25">
      <c r="A920" s="70"/>
      <c r="B920" s="70"/>
      <c r="C920" s="70"/>
      <c r="D920" s="128"/>
      <c r="E920" s="138"/>
      <c r="F920" s="138"/>
      <c r="L920" s="138"/>
      <c r="M920" s="128"/>
    </row>
    <row r="921" spans="1:13" ht="35.25">
      <c r="A921" s="70"/>
      <c r="B921" s="70"/>
      <c r="C921" s="70"/>
      <c r="D921" s="128"/>
      <c r="E921" s="138"/>
      <c r="F921" s="138"/>
      <c r="L921" s="138"/>
      <c r="M921" s="128"/>
    </row>
    <row r="922" spans="1:13" ht="35.25">
      <c r="A922" s="70"/>
      <c r="B922" s="70"/>
      <c r="C922" s="70"/>
      <c r="D922" s="128"/>
      <c r="E922" s="138"/>
      <c r="F922" s="138"/>
      <c r="L922" s="138"/>
      <c r="M922" s="128"/>
    </row>
    <row r="923" spans="1:13" ht="35.25">
      <c r="A923" s="70"/>
      <c r="B923" s="70"/>
      <c r="C923" s="70"/>
      <c r="D923" s="128"/>
      <c r="E923" s="138"/>
      <c r="F923" s="138"/>
      <c r="L923" s="138"/>
      <c r="M923" s="128"/>
    </row>
    <row r="924" spans="1:13" ht="35.25">
      <c r="A924" s="70"/>
      <c r="B924" s="70"/>
      <c r="C924" s="70"/>
      <c r="D924" s="128"/>
      <c r="E924" s="138"/>
      <c r="F924" s="138"/>
      <c r="L924" s="138"/>
      <c r="M924" s="128"/>
    </row>
    <row r="925" spans="1:13" ht="35.25">
      <c r="A925" s="70"/>
      <c r="B925" s="70"/>
      <c r="C925" s="70"/>
      <c r="D925" s="128"/>
      <c r="E925" s="138"/>
      <c r="F925" s="138"/>
      <c r="L925" s="138"/>
      <c r="M925" s="128"/>
    </row>
    <row r="926" spans="1:13" ht="35.25">
      <c r="A926" s="70"/>
      <c r="B926" s="70"/>
      <c r="C926" s="70"/>
      <c r="D926" s="128"/>
      <c r="E926" s="138"/>
      <c r="F926" s="138"/>
      <c r="L926" s="138"/>
      <c r="M926" s="128"/>
    </row>
    <row r="927" spans="1:13" ht="35.25">
      <c r="A927" s="70"/>
      <c r="B927" s="70"/>
      <c r="C927" s="70"/>
      <c r="D927" s="128"/>
      <c r="E927" s="138"/>
      <c r="F927" s="138"/>
      <c r="L927" s="138"/>
      <c r="M927" s="128"/>
    </row>
    <row r="928" spans="1:13" ht="35.25">
      <c r="A928" s="70"/>
      <c r="B928" s="70"/>
      <c r="C928" s="70"/>
      <c r="D928" s="128"/>
      <c r="E928" s="138"/>
      <c r="F928" s="138"/>
      <c r="L928" s="138"/>
      <c r="M928" s="128"/>
    </row>
    <row r="929" spans="1:13" ht="35.25">
      <c r="A929" s="70"/>
      <c r="B929" s="70"/>
      <c r="C929" s="70"/>
      <c r="D929" s="128"/>
      <c r="E929" s="138"/>
      <c r="F929" s="138"/>
      <c r="L929" s="138"/>
      <c r="M929" s="128"/>
    </row>
    <row r="930" spans="1:13" ht="35.25">
      <c r="A930" s="70"/>
      <c r="B930" s="70"/>
      <c r="C930" s="70"/>
      <c r="D930" s="128"/>
      <c r="E930" s="138"/>
      <c r="F930" s="138"/>
      <c r="L930" s="138"/>
      <c r="M930" s="128"/>
    </row>
    <row r="931" spans="1:13" ht="35.25">
      <c r="A931" s="70"/>
      <c r="B931" s="70"/>
      <c r="C931" s="70"/>
      <c r="D931" s="128"/>
      <c r="E931" s="138"/>
      <c r="F931" s="138"/>
      <c r="L931" s="138"/>
      <c r="M931" s="128"/>
    </row>
    <row r="932" spans="1:13" ht="35.25">
      <c r="A932" s="70"/>
      <c r="B932" s="70"/>
      <c r="C932" s="70"/>
      <c r="D932" s="128"/>
      <c r="E932" s="138"/>
      <c r="F932" s="138"/>
      <c r="L932" s="138"/>
      <c r="M932" s="128"/>
    </row>
    <row r="933" spans="1:13" ht="35.25">
      <c r="A933" s="70"/>
      <c r="B933" s="70"/>
      <c r="C933" s="70"/>
      <c r="D933" s="128"/>
      <c r="E933" s="138"/>
      <c r="F933" s="138"/>
      <c r="L933" s="138"/>
      <c r="M933" s="128"/>
    </row>
    <row r="934" spans="1:13" ht="35.25">
      <c r="A934" s="70"/>
      <c r="B934" s="70"/>
      <c r="C934" s="70"/>
      <c r="D934" s="128"/>
      <c r="E934" s="138"/>
      <c r="F934" s="138"/>
      <c r="L934" s="138"/>
      <c r="M934" s="128"/>
    </row>
    <row r="935" spans="1:13" ht="35.25">
      <c r="A935" s="70"/>
      <c r="B935" s="70"/>
      <c r="C935" s="70"/>
      <c r="D935" s="128"/>
      <c r="E935" s="138"/>
      <c r="F935" s="138"/>
      <c r="L935" s="138"/>
      <c r="M935" s="128"/>
    </row>
    <row r="936" spans="1:13" ht="35.25">
      <c r="A936" s="70"/>
      <c r="B936" s="70"/>
      <c r="C936" s="70"/>
      <c r="D936" s="128"/>
      <c r="E936" s="138"/>
      <c r="F936" s="138"/>
      <c r="L936" s="138"/>
      <c r="M936" s="128"/>
    </row>
    <row r="937" spans="1:13" ht="35.25">
      <c r="A937" s="70"/>
      <c r="B937" s="70"/>
      <c r="C937" s="70"/>
      <c r="D937" s="128"/>
      <c r="E937" s="138"/>
      <c r="F937" s="138"/>
      <c r="L937" s="138"/>
      <c r="M937" s="128"/>
    </row>
    <row r="938" spans="1:13" ht="35.25">
      <c r="A938" s="70"/>
      <c r="B938" s="70"/>
      <c r="C938" s="70"/>
      <c r="D938" s="128"/>
      <c r="E938" s="138"/>
      <c r="F938" s="138"/>
      <c r="L938" s="138"/>
      <c r="M938" s="128"/>
    </row>
    <row r="939" spans="1:13" ht="35.25">
      <c r="A939" s="70"/>
      <c r="B939" s="70"/>
      <c r="C939" s="70"/>
      <c r="D939" s="128"/>
      <c r="E939" s="138"/>
      <c r="F939" s="138"/>
      <c r="L939" s="138"/>
      <c r="M939" s="128"/>
    </row>
    <row r="940" spans="1:13" ht="35.25">
      <c r="A940" s="70"/>
      <c r="B940" s="70"/>
      <c r="C940" s="70"/>
      <c r="D940" s="128"/>
      <c r="E940" s="138"/>
      <c r="F940" s="138"/>
      <c r="L940" s="138"/>
      <c r="M940" s="128"/>
    </row>
    <row r="941" spans="1:13" ht="35.25">
      <c r="A941" s="70"/>
      <c r="B941" s="70"/>
      <c r="C941" s="70"/>
      <c r="D941" s="128"/>
      <c r="E941" s="138"/>
      <c r="F941" s="138"/>
      <c r="L941" s="138"/>
      <c r="M941" s="128"/>
    </row>
    <row r="942" spans="1:13" ht="35.25">
      <c r="A942" s="70"/>
      <c r="B942" s="70"/>
      <c r="C942" s="70"/>
      <c r="D942" s="128"/>
      <c r="E942" s="138"/>
      <c r="F942" s="138"/>
      <c r="L942" s="138"/>
      <c r="M942" s="128"/>
    </row>
    <row r="943" spans="1:13" ht="35.25">
      <c r="A943" s="70"/>
      <c r="B943" s="70"/>
      <c r="C943" s="70"/>
      <c r="D943" s="128"/>
      <c r="E943" s="138"/>
      <c r="F943" s="138"/>
      <c r="L943" s="138"/>
      <c r="M943" s="128"/>
    </row>
    <row r="944" spans="1:13" ht="35.25">
      <c r="A944" s="70"/>
      <c r="B944" s="70"/>
      <c r="C944" s="70"/>
      <c r="D944" s="128"/>
      <c r="E944" s="138"/>
      <c r="F944" s="138"/>
      <c r="L944" s="138"/>
      <c r="M944" s="128"/>
    </row>
    <row r="945" spans="1:13" ht="35.25">
      <c r="A945" s="70"/>
      <c r="B945" s="70"/>
      <c r="C945" s="70"/>
      <c r="D945" s="128"/>
      <c r="E945" s="138"/>
      <c r="F945" s="138"/>
      <c r="L945" s="138"/>
      <c r="M945" s="128"/>
    </row>
    <row r="946" spans="1:13" ht="35.25">
      <c r="A946" s="70"/>
      <c r="B946" s="70"/>
      <c r="C946" s="70"/>
      <c r="D946" s="128"/>
      <c r="E946" s="138"/>
      <c r="F946" s="138"/>
      <c r="L946" s="138"/>
      <c r="M946" s="128"/>
    </row>
    <row r="947" spans="1:13" ht="35.25">
      <c r="A947" s="70"/>
      <c r="B947" s="70"/>
      <c r="C947" s="70"/>
      <c r="D947" s="128"/>
      <c r="E947" s="138"/>
      <c r="F947" s="138"/>
      <c r="L947" s="138"/>
      <c r="M947" s="128"/>
    </row>
    <row r="948" spans="1:13" ht="35.25">
      <c r="A948" s="70"/>
      <c r="B948" s="70"/>
      <c r="C948" s="70"/>
      <c r="D948" s="128"/>
      <c r="E948" s="138"/>
      <c r="F948" s="138"/>
      <c r="L948" s="138"/>
      <c r="M948" s="128"/>
    </row>
    <row r="949" spans="1:13" ht="35.25">
      <c r="A949" s="70"/>
      <c r="B949" s="70"/>
      <c r="C949" s="70"/>
      <c r="D949" s="128"/>
      <c r="E949" s="138"/>
      <c r="F949" s="138"/>
      <c r="L949" s="138"/>
      <c r="M949" s="128"/>
    </row>
    <row r="950" spans="1:13" ht="35.25">
      <c r="A950" s="70"/>
      <c r="B950" s="70"/>
      <c r="C950" s="70"/>
      <c r="D950" s="128"/>
      <c r="E950" s="138"/>
      <c r="F950" s="138"/>
      <c r="L950" s="138"/>
      <c r="M950" s="128"/>
    </row>
    <row r="951" spans="1:13" ht="35.25">
      <c r="A951" s="70"/>
      <c r="B951" s="70"/>
      <c r="C951" s="70"/>
      <c r="D951" s="128"/>
      <c r="E951" s="138"/>
      <c r="F951" s="138"/>
      <c r="L951" s="138"/>
      <c r="M951" s="128"/>
    </row>
    <row r="952" spans="1:13" ht="35.25">
      <c r="A952" s="70"/>
      <c r="B952" s="70"/>
      <c r="C952" s="70"/>
      <c r="D952" s="128"/>
      <c r="E952" s="138"/>
      <c r="F952" s="138"/>
      <c r="L952" s="138"/>
      <c r="M952" s="128"/>
    </row>
    <row r="953" spans="1:13" ht="35.25">
      <c r="A953" s="70"/>
      <c r="B953" s="70"/>
      <c r="C953" s="70"/>
      <c r="D953" s="128"/>
      <c r="E953" s="138"/>
      <c r="F953" s="138"/>
      <c r="L953" s="138"/>
      <c r="M953" s="128"/>
    </row>
    <row r="954" spans="1:13" ht="35.25">
      <c r="A954" s="70"/>
      <c r="B954" s="70"/>
      <c r="C954" s="70"/>
      <c r="D954" s="128"/>
      <c r="E954" s="138"/>
      <c r="F954" s="138"/>
      <c r="L954" s="138"/>
      <c r="M954" s="128"/>
    </row>
    <row r="955" spans="1:13" ht="35.25">
      <c r="A955" s="70"/>
      <c r="B955" s="70"/>
      <c r="C955" s="70"/>
      <c r="D955" s="128"/>
      <c r="E955" s="138"/>
      <c r="F955" s="138"/>
      <c r="L955" s="138"/>
      <c r="M955" s="128"/>
    </row>
    <row r="956" spans="1:13" ht="35.25">
      <c r="A956" s="70"/>
      <c r="B956" s="70"/>
      <c r="C956" s="70"/>
      <c r="D956" s="128"/>
      <c r="E956" s="138"/>
      <c r="F956" s="138"/>
      <c r="L956" s="138"/>
      <c r="M956" s="128"/>
    </row>
    <row r="957" spans="1:13" ht="35.25">
      <c r="A957" s="70"/>
      <c r="B957" s="70"/>
      <c r="C957" s="70"/>
      <c r="D957" s="128"/>
      <c r="E957" s="138"/>
      <c r="F957" s="138"/>
      <c r="L957" s="138"/>
      <c r="M957" s="128"/>
    </row>
    <row r="958" spans="1:13" ht="35.25">
      <c r="A958" s="70"/>
      <c r="B958" s="70"/>
      <c r="C958" s="70"/>
      <c r="D958" s="128"/>
      <c r="E958" s="138"/>
      <c r="F958" s="138"/>
      <c r="L958" s="138"/>
      <c r="M958" s="128"/>
    </row>
    <row r="959" spans="1:13" ht="35.25">
      <c r="A959" s="70"/>
      <c r="B959" s="70"/>
      <c r="C959" s="70"/>
      <c r="D959" s="128"/>
      <c r="E959" s="138"/>
      <c r="F959" s="138"/>
      <c r="L959" s="138"/>
      <c r="M959" s="128"/>
    </row>
    <row r="960" spans="1:13" ht="35.25">
      <c r="A960" s="70"/>
      <c r="B960" s="70"/>
      <c r="C960" s="70"/>
      <c r="D960" s="128"/>
      <c r="E960" s="138"/>
      <c r="F960" s="138"/>
      <c r="L960" s="138"/>
      <c r="M960" s="128"/>
    </row>
    <row r="961" spans="1:13" ht="35.25">
      <c r="A961" s="70"/>
      <c r="B961" s="70"/>
      <c r="C961" s="70"/>
      <c r="D961" s="128"/>
      <c r="E961" s="138"/>
      <c r="F961" s="138"/>
      <c r="L961" s="138"/>
      <c r="M961" s="128"/>
    </row>
    <row r="962" spans="1:13" ht="35.25">
      <c r="A962" s="70"/>
      <c r="B962" s="70"/>
      <c r="C962" s="70"/>
      <c r="D962" s="128"/>
      <c r="E962" s="138"/>
      <c r="F962" s="138"/>
      <c r="L962" s="138"/>
      <c r="M962" s="128"/>
    </row>
    <row r="963" spans="1:13" ht="35.25">
      <c r="A963" s="70"/>
      <c r="B963" s="70"/>
      <c r="C963" s="70"/>
      <c r="D963" s="128"/>
      <c r="E963" s="138"/>
      <c r="F963" s="138"/>
      <c r="L963" s="138"/>
      <c r="M963" s="128"/>
    </row>
    <row r="964" spans="1:13" ht="35.25">
      <c r="A964" s="70"/>
      <c r="B964" s="70"/>
      <c r="C964" s="70"/>
      <c r="D964" s="128"/>
      <c r="E964" s="138"/>
      <c r="F964" s="138"/>
      <c r="L964" s="138"/>
      <c r="M964" s="128"/>
    </row>
    <row r="965" spans="1:13" ht="35.25">
      <c r="A965" s="70"/>
      <c r="B965" s="70"/>
      <c r="C965" s="70"/>
      <c r="D965" s="128"/>
      <c r="E965" s="138"/>
      <c r="F965" s="138"/>
      <c r="L965" s="138"/>
      <c r="M965" s="128"/>
    </row>
    <row r="966" spans="1:13" ht="35.25">
      <c r="A966" s="70"/>
      <c r="B966" s="70"/>
      <c r="C966" s="70"/>
      <c r="D966" s="128"/>
      <c r="E966" s="138"/>
      <c r="F966" s="138"/>
      <c r="L966" s="138"/>
      <c r="M966" s="128"/>
    </row>
    <row r="967" spans="1:13" ht="35.25">
      <c r="A967" s="70"/>
      <c r="B967" s="70"/>
      <c r="C967" s="70"/>
      <c r="D967" s="128"/>
      <c r="E967" s="138"/>
      <c r="F967" s="138"/>
      <c r="L967" s="138"/>
      <c r="M967" s="128"/>
    </row>
    <row r="968" spans="1:13" ht="35.25">
      <c r="A968" s="70"/>
      <c r="B968" s="70"/>
      <c r="C968" s="70"/>
      <c r="D968" s="128"/>
      <c r="E968" s="138"/>
      <c r="F968" s="138"/>
      <c r="L968" s="138"/>
      <c r="M968" s="128"/>
    </row>
    <row r="969" spans="1:13" ht="35.25">
      <c r="A969" s="70"/>
      <c r="B969" s="70"/>
      <c r="C969" s="70"/>
      <c r="D969" s="128"/>
      <c r="E969" s="138"/>
      <c r="F969" s="138"/>
      <c r="L969" s="138"/>
      <c r="M969" s="128"/>
    </row>
    <row r="970" spans="1:13" ht="35.25">
      <c r="A970" s="70"/>
      <c r="B970" s="70"/>
      <c r="C970" s="70"/>
      <c r="D970" s="128"/>
      <c r="E970" s="138"/>
      <c r="F970" s="138"/>
      <c r="L970" s="138"/>
      <c r="M970" s="128"/>
    </row>
    <row r="971" spans="1:13" ht="35.25">
      <c r="A971" s="70"/>
      <c r="B971" s="70"/>
      <c r="C971" s="70"/>
      <c r="D971" s="128"/>
      <c r="E971" s="138"/>
      <c r="F971" s="138"/>
      <c r="L971" s="138"/>
      <c r="M971" s="128"/>
    </row>
    <row r="972" spans="1:13" ht="35.25">
      <c r="A972" s="70"/>
      <c r="B972" s="70"/>
      <c r="C972" s="70"/>
      <c r="D972" s="128"/>
      <c r="E972" s="138"/>
      <c r="F972" s="138"/>
      <c r="L972" s="138"/>
      <c r="M972" s="128"/>
    </row>
    <row r="973" spans="1:13" ht="35.25">
      <c r="A973" s="70"/>
      <c r="B973" s="70"/>
      <c r="C973" s="70"/>
      <c r="D973" s="128"/>
      <c r="E973" s="138"/>
      <c r="F973" s="138"/>
      <c r="L973" s="138"/>
      <c r="M973" s="128"/>
    </row>
    <row r="974" spans="1:13" ht="35.25">
      <c r="A974" s="70"/>
      <c r="B974" s="70"/>
      <c r="C974" s="70"/>
      <c r="D974" s="128"/>
      <c r="E974" s="138"/>
      <c r="F974" s="138"/>
      <c r="L974" s="138"/>
      <c r="M974" s="128"/>
    </row>
    <row r="975" spans="1:13" ht="35.25">
      <c r="A975" s="70"/>
      <c r="B975" s="70"/>
      <c r="C975" s="70"/>
      <c r="D975" s="128"/>
      <c r="E975" s="138"/>
      <c r="F975" s="138"/>
      <c r="L975" s="138"/>
      <c r="M975" s="128"/>
    </row>
    <row r="976" spans="1:13" ht="35.25">
      <c r="A976" s="70"/>
      <c r="B976" s="70"/>
      <c r="C976" s="70"/>
      <c r="D976" s="128"/>
      <c r="E976" s="138"/>
      <c r="F976" s="138"/>
      <c r="L976" s="138"/>
      <c r="M976" s="128"/>
    </row>
    <row r="977" spans="1:13" ht="35.25">
      <c r="A977" s="70"/>
      <c r="B977" s="70"/>
      <c r="C977" s="70"/>
      <c r="D977" s="128"/>
      <c r="E977" s="138"/>
      <c r="F977" s="138"/>
      <c r="L977" s="138"/>
      <c r="M977" s="128"/>
    </row>
    <row r="978" spans="1:13" ht="35.25">
      <c r="A978" s="70"/>
      <c r="B978" s="70"/>
      <c r="C978" s="70"/>
      <c r="D978" s="128"/>
      <c r="E978" s="138"/>
      <c r="F978" s="138"/>
      <c r="L978" s="138"/>
      <c r="M978" s="128"/>
    </row>
    <row r="979" spans="1:13" ht="35.25">
      <c r="A979" s="70"/>
      <c r="B979" s="70"/>
      <c r="C979" s="70"/>
      <c r="D979" s="128"/>
      <c r="E979" s="138"/>
      <c r="F979" s="138"/>
      <c r="L979" s="138"/>
      <c r="M979" s="128"/>
    </row>
    <row r="980" spans="1:13" ht="35.25">
      <c r="A980" s="70"/>
      <c r="B980" s="70"/>
      <c r="C980" s="70"/>
      <c r="D980" s="128"/>
      <c r="E980" s="138"/>
      <c r="F980" s="138"/>
      <c r="L980" s="138"/>
      <c r="M980" s="128"/>
    </row>
    <row r="981" spans="1:13" ht="35.25">
      <c r="A981" s="70"/>
      <c r="B981" s="70"/>
      <c r="C981" s="70"/>
      <c r="D981" s="128"/>
      <c r="E981" s="138"/>
      <c r="F981" s="138"/>
      <c r="L981" s="138"/>
      <c r="M981" s="128"/>
    </row>
    <row r="982" spans="1:13" ht="35.25">
      <c r="A982" s="70"/>
      <c r="B982" s="70"/>
      <c r="C982" s="70"/>
      <c r="D982" s="128"/>
      <c r="E982" s="138"/>
      <c r="F982" s="138"/>
      <c r="L982" s="138"/>
      <c r="M982" s="128"/>
    </row>
    <row r="983" spans="1:13" ht="35.25">
      <c r="A983" s="70"/>
      <c r="B983" s="70"/>
      <c r="C983" s="70"/>
      <c r="D983" s="128"/>
      <c r="E983" s="138"/>
      <c r="F983" s="138"/>
      <c r="L983" s="138"/>
      <c r="M983" s="128"/>
    </row>
    <row r="984" spans="1:13" ht="35.25">
      <c r="A984" s="70"/>
      <c r="B984" s="70"/>
      <c r="C984" s="70"/>
      <c r="D984" s="128"/>
      <c r="E984" s="138"/>
      <c r="F984" s="138"/>
      <c r="L984" s="138"/>
      <c r="M984" s="128"/>
    </row>
    <row r="985" spans="1:13" ht="35.25">
      <c r="A985" s="70"/>
      <c r="B985" s="70"/>
      <c r="C985" s="70"/>
      <c r="D985" s="128"/>
      <c r="E985" s="138"/>
      <c r="F985" s="138"/>
      <c r="L985" s="138"/>
      <c r="M985" s="128"/>
    </row>
    <row r="986" spans="1:13" ht="35.25">
      <c r="A986" s="70"/>
      <c r="B986" s="70"/>
      <c r="C986" s="70"/>
      <c r="D986" s="128"/>
      <c r="E986" s="138"/>
      <c r="F986" s="138"/>
      <c r="L986" s="138"/>
      <c r="M986" s="128"/>
    </row>
    <row r="987" spans="1:13" ht="35.25">
      <c r="A987" s="70"/>
      <c r="B987" s="70"/>
      <c r="C987" s="70"/>
      <c r="D987" s="128"/>
      <c r="E987" s="138"/>
      <c r="F987" s="138"/>
      <c r="L987" s="138"/>
      <c r="M987" s="128"/>
    </row>
    <row r="988" spans="1:13" ht="35.25">
      <c r="A988" s="70"/>
      <c r="B988" s="70"/>
      <c r="C988" s="70"/>
      <c r="D988" s="128"/>
      <c r="E988" s="138"/>
      <c r="F988" s="138"/>
      <c r="L988" s="138"/>
      <c r="M988" s="128"/>
    </row>
    <row r="989" spans="1:13" ht="35.25">
      <c r="A989" s="70"/>
      <c r="B989" s="70"/>
      <c r="C989" s="70"/>
      <c r="D989" s="128"/>
      <c r="E989" s="138"/>
      <c r="F989" s="138"/>
      <c r="L989" s="138"/>
      <c r="M989" s="128"/>
    </row>
    <row r="990" spans="1:13" ht="35.25">
      <c r="A990" s="70"/>
      <c r="B990" s="70"/>
      <c r="C990" s="70"/>
      <c r="D990" s="128"/>
      <c r="E990" s="138"/>
      <c r="F990" s="138"/>
      <c r="L990" s="138"/>
      <c r="M990" s="128"/>
    </row>
    <row r="991" spans="1:13" ht="35.25">
      <c r="A991" s="70"/>
      <c r="B991" s="70"/>
      <c r="C991" s="70"/>
      <c r="D991" s="128"/>
      <c r="E991" s="138"/>
      <c r="F991" s="138"/>
      <c r="L991" s="138"/>
      <c r="M991" s="128"/>
    </row>
    <row r="992" spans="1:13" ht="35.25">
      <c r="A992" s="70"/>
      <c r="B992" s="70"/>
      <c r="C992" s="70"/>
      <c r="D992" s="128"/>
      <c r="E992" s="138"/>
      <c r="F992" s="138"/>
      <c r="L992" s="138"/>
      <c r="M992" s="128"/>
    </row>
    <row r="993" spans="1:13" ht="35.25">
      <c r="A993" s="70"/>
      <c r="B993" s="70"/>
      <c r="C993" s="70"/>
      <c r="D993" s="128"/>
      <c r="E993" s="138"/>
      <c r="F993" s="138"/>
      <c r="L993" s="138"/>
      <c r="M993" s="128"/>
    </row>
    <row r="994" spans="1:13" ht="35.25">
      <c r="A994" s="70"/>
      <c r="B994" s="70"/>
      <c r="C994" s="70"/>
      <c r="D994" s="128"/>
      <c r="E994" s="138"/>
      <c r="F994" s="138"/>
      <c r="L994" s="138"/>
      <c r="M994" s="128"/>
    </row>
    <row r="995" spans="1:13" ht="35.25">
      <c r="A995" s="70"/>
      <c r="B995" s="70"/>
      <c r="C995" s="70"/>
      <c r="D995" s="128"/>
      <c r="E995" s="138"/>
      <c r="F995" s="138"/>
      <c r="L995" s="138"/>
      <c r="M995" s="128"/>
    </row>
    <row r="996" spans="1:13" ht="35.25">
      <c r="A996" s="70"/>
      <c r="B996" s="70"/>
      <c r="C996" s="70"/>
      <c r="D996" s="128"/>
      <c r="E996" s="138"/>
      <c r="F996" s="138"/>
      <c r="L996" s="138"/>
      <c r="M996" s="128"/>
    </row>
    <row r="997" spans="1:13" ht="35.25">
      <c r="A997" s="70"/>
      <c r="B997" s="70"/>
      <c r="C997" s="70"/>
      <c r="D997" s="128"/>
      <c r="E997" s="138"/>
      <c r="F997" s="138"/>
      <c r="L997" s="138"/>
      <c r="M997" s="128"/>
    </row>
    <row r="998" spans="1:13" ht="35.25">
      <c r="A998" s="70"/>
      <c r="B998" s="70"/>
      <c r="C998" s="70"/>
      <c r="D998" s="128"/>
      <c r="E998" s="138"/>
      <c r="F998" s="138"/>
      <c r="L998" s="138"/>
      <c r="M998" s="128"/>
    </row>
    <row r="999" spans="1:13" ht="35.25">
      <c r="A999" s="70"/>
      <c r="B999" s="70"/>
      <c r="C999" s="70"/>
      <c r="D999" s="128"/>
      <c r="E999" s="138"/>
      <c r="F999" s="138"/>
      <c r="L999" s="138"/>
      <c r="M999" s="128"/>
    </row>
    <row r="1000" spans="1:13" ht="35.25">
      <c r="A1000" s="70"/>
      <c r="B1000" s="70"/>
      <c r="C1000" s="70"/>
      <c r="D1000" s="128"/>
      <c r="E1000" s="138"/>
      <c r="F1000" s="138"/>
      <c r="L1000" s="138"/>
      <c r="M1000" s="128"/>
    </row>
    <row r="1001" spans="1:13" ht="35.25">
      <c r="A1001" s="70"/>
      <c r="B1001" s="70"/>
      <c r="C1001" s="70"/>
      <c r="D1001" s="128"/>
      <c r="E1001" s="138"/>
      <c r="F1001" s="138"/>
      <c r="L1001" s="138"/>
      <c r="M1001" s="128"/>
    </row>
    <row r="1002" spans="1:13" ht="35.25">
      <c r="A1002" s="70"/>
      <c r="B1002" s="70"/>
      <c r="C1002" s="70"/>
      <c r="D1002" s="128"/>
      <c r="E1002" s="138"/>
      <c r="F1002" s="138"/>
      <c r="L1002" s="138"/>
      <c r="M1002" s="128"/>
    </row>
    <row r="1003" spans="1:13" ht="35.25">
      <c r="A1003" s="70"/>
      <c r="B1003" s="70"/>
      <c r="C1003" s="70"/>
      <c r="D1003" s="128"/>
      <c r="E1003" s="138"/>
      <c r="F1003" s="138"/>
      <c r="L1003" s="138"/>
      <c r="M1003" s="128"/>
    </row>
    <row r="1004" spans="1:13" ht="35.25">
      <c r="A1004" s="70"/>
      <c r="B1004" s="70"/>
      <c r="C1004" s="70"/>
      <c r="D1004" s="128"/>
      <c r="E1004" s="138"/>
      <c r="F1004" s="138"/>
      <c r="L1004" s="138"/>
      <c r="M1004" s="128"/>
    </row>
    <row r="1005" spans="1:13" ht="35.25">
      <c r="A1005" s="70"/>
      <c r="B1005" s="70"/>
      <c r="C1005" s="70"/>
      <c r="D1005" s="128"/>
      <c r="E1005" s="138"/>
      <c r="F1005" s="138"/>
      <c r="L1005" s="138"/>
      <c r="M1005" s="128"/>
    </row>
    <row r="1006" spans="1:13" ht="35.25">
      <c r="A1006" s="70"/>
      <c r="B1006" s="70"/>
      <c r="C1006" s="70"/>
      <c r="D1006" s="128"/>
      <c r="E1006" s="138"/>
      <c r="F1006" s="138"/>
      <c r="L1006" s="138"/>
      <c r="M1006" s="128"/>
    </row>
    <row r="1007" spans="1:13" ht="35.25">
      <c r="A1007" s="70"/>
      <c r="B1007" s="70"/>
      <c r="C1007" s="70"/>
      <c r="D1007" s="128"/>
      <c r="E1007" s="138"/>
      <c r="F1007" s="138"/>
      <c r="L1007" s="138"/>
      <c r="M1007" s="128"/>
    </row>
    <row r="1008" spans="1:13" ht="35.25">
      <c r="A1008" s="70"/>
      <c r="B1008" s="70"/>
      <c r="C1008" s="70"/>
      <c r="D1008" s="128"/>
      <c r="E1008" s="138"/>
      <c r="F1008" s="138"/>
      <c r="L1008" s="138"/>
      <c r="M1008" s="128"/>
    </row>
    <row r="1009" spans="1:13" ht="35.25">
      <c r="A1009" s="70"/>
      <c r="B1009" s="70"/>
      <c r="C1009" s="70"/>
      <c r="D1009" s="128"/>
      <c r="E1009" s="138"/>
      <c r="F1009" s="138"/>
      <c r="L1009" s="138"/>
      <c r="M1009" s="128"/>
    </row>
    <row r="1010" spans="1:13" ht="35.25">
      <c r="A1010" s="70"/>
      <c r="B1010" s="70"/>
      <c r="C1010" s="70"/>
      <c r="D1010" s="128"/>
      <c r="E1010" s="138"/>
      <c r="F1010" s="138"/>
      <c r="L1010" s="138"/>
      <c r="M1010" s="128"/>
    </row>
    <row r="1011" spans="1:13" ht="35.25">
      <c r="A1011" s="70"/>
      <c r="B1011" s="70"/>
      <c r="C1011" s="70"/>
      <c r="D1011" s="128"/>
      <c r="E1011" s="138"/>
      <c r="F1011" s="138"/>
      <c r="L1011" s="138"/>
      <c r="M1011" s="128"/>
    </row>
    <row r="1012" spans="1:13" ht="35.25">
      <c r="A1012" s="70"/>
      <c r="B1012" s="70"/>
      <c r="C1012" s="70"/>
      <c r="D1012" s="128"/>
      <c r="E1012" s="138"/>
      <c r="F1012" s="138"/>
      <c r="L1012" s="138"/>
      <c r="M1012" s="128"/>
    </row>
    <row r="1013" spans="1:13" ht="35.25">
      <c r="A1013" s="70"/>
      <c r="B1013" s="70"/>
      <c r="C1013" s="70"/>
      <c r="D1013" s="128"/>
      <c r="E1013" s="138"/>
      <c r="F1013" s="138"/>
      <c r="L1013" s="138"/>
      <c r="M1013" s="128"/>
    </row>
    <row r="1014" spans="1:13" ht="35.25">
      <c r="A1014" s="70"/>
      <c r="B1014" s="70"/>
      <c r="C1014" s="70"/>
      <c r="D1014" s="128"/>
      <c r="E1014" s="138"/>
      <c r="F1014" s="138"/>
      <c r="L1014" s="138"/>
      <c r="M1014" s="128"/>
    </row>
    <row r="1015" spans="1:13" ht="35.25">
      <c r="A1015" s="70"/>
      <c r="B1015" s="70"/>
      <c r="C1015" s="70"/>
      <c r="D1015" s="128"/>
      <c r="E1015" s="138"/>
      <c r="F1015" s="138"/>
      <c r="L1015" s="138"/>
      <c r="M1015" s="128"/>
    </row>
    <row r="1016" spans="1:13" ht="35.25">
      <c r="A1016" s="70"/>
      <c r="B1016" s="70"/>
      <c r="C1016" s="70"/>
      <c r="D1016" s="128"/>
      <c r="E1016" s="138"/>
      <c r="F1016" s="138"/>
      <c r="L1016" s="138"/>
      <c r="M1016" s="128"/>
    </row>
    <row r="1017" spans="1:13" ht="35.25">
      <c r="A1017" s="70"/>
      <c r="B1017" s="70"/>
      <c r="C1017" s="70"/>
      <c r="D1017" s="128"/>
      <c r="E1017" s="138"/>
      <c r="F1017" s="138"/>
      <c r="L1017" s="138"/>
      <c r="M1017" s="128"/>
    </row>
    <row r="1018" spans="1:13" ht="35.25">
      <c r="A1018" s="70"/>
      <c r="B1018" s="70"/>
      <c r="C1018" s="70"/>
      <c r="D1018" s="128"/>
      <c r="E1018" s="138"/>
      <c r="F1018" s="138"/>
      <c r="L1018" s="138"/>
      <c r="M1018" s="128"/>
    </row>
    <row r="1019" spans="1:13" ht="35.25">
      <c r="A1019" s="70"/>
      <c r="B1019" s="70"/>
      <c r="C1019" s="70"/>
      <c r="D1019" s="128"/>
      <c r="E1019" s="138"/>
      <c r="F1019" s="138"/>
      <c r="L1019" s="138"/>
      <c r="M1019" s="128"/>
    </row>
    <row r="1020" spans="1:13" ht="35.25">
      <c r="A1020" s="70"/>
      <c r="B1020" s="70"/>
      <c r="C1020" s="70"/>
      <c r="D1020" s="128"/>
      <c r="E1020" s="138"/>
      <c r="F1020" s="138"/>
      <c r="L1020" s="138"/>
      <c r="M1020" s="128"/>
    </row>
    <row r="1021" spans="1:13" ht="35.25">
      <c r="A1021" s="70"/>
      <c r="B1021" s="70"/>
      <c r="C1021" s="70"/>
      <c r="D1021" s="128"/>
      <c r="E1021" s="138"/>
      <c r="F1021" s="138"/>
      <c r="L1021" s="138"/>
      <c r="M1021" s="128"/>
    </row>
    <row r="1022" spans="1:13" ht="35.25">
      <c r="A1022" s="70"/>
      <c r="B1022" s="70"/>
      <c r="C1022" s="70"/>
      <c r="D1022" s="128"/>
      <c r="E1022" s="138"/>
      <c r="F1022" s="138"/>
      <c r="L1022" s="138"/>
      <c r="M1022" s="128"/>
    </row>
    <row r="1023" spans="1:13" ht="35.25">
      <c r="A1023" s="70"/>
      <c r="B1023" s="70"/>
      <c r="C1023" s="70"/>
      <c r="D1023" s="128"/>
      <c r="E1023" s="138"/>
      <c r="F1023" s="138"/>
      <c r="L1023" s="138"/>
      <c r="M1023" s="128"/>
    </row>
    <row r="1024" spans="1:13" ht="35.25">
      <c r="A1024" s="70"/>
      <c r="B1024" s="70"/>
      <c r="C1024" s="70"/>
      <c r="D1024" s="128"/>
      <c r="E1024" s="138"/>
      <c r="F1024" s="138"/>
      <c r="L1024" s="138"/>
      <c r="M1024" s="128"/>
    </row>
    <row r="1025" spans="1:13" ht="35.25">
      <c r="A1025" s="70"/>
      <c r="B1025" s="70"/>
      <c r="C1025" s="70"/>
      <c r="D1025" s="128"/>
      <c r="E1025" s="138"/>
      <c r="F1025" s="138"/>
      <c r="L1025" s="138"/>
      <c r="M1025" s="128"/>
    </row>
    <row r="1026" spans="1:13" ht="35.25">
      <c r="A1026" s="70"/>
      <c r="B1026" s="70"/>
      <c r="C1026" s="70"/>
      <c r="D1026" s="128"/>
      <c r="E1026" s="138"/>
      <c r="F1026" s="138"/>
      <c r="L1026" s="138"/>
      <c r="M1026" s="128"/>
    </row>
    <row r="1027" spans="1:13" ht="35.25">
      <c r="A1027" s="70"/>
      <c r="B1027" s="70"/>
      <c r="C1027" s="70"/>
      <c r="D1027" s="128"/>
      <c r="E1027" s="138"/>
      <c r="F1027" s="138"/>
      <c r="L1027" s="138"/>
      <c r="M1027" s="128"/>
    </row>
    <row r="1028" spans="1:13" ht="35.25">
      <c r="A1028" s="70"/>
      <c r="B1028" s="70"/>
      <c r="C1028" s="70"/>
      <c r="D1028" s="128"/>
      <c r="E1028" s="138"/>
      <c r="F1028" s="138"/>
      <c r="L1028" s="138"/>
      <c r="M1028" s="128"/>
    </row>
    <row r="1029" spans="1:13" ht="35.25">
      <c r="A1029" s="70"/>
      <c r="B1029" s="70"/>
      <c r="C1029" s="70"/>
      <c r="D1029" s="128"/>
      <c r="E1029" s="138"/>
      <c r="F1029" s="138"/>
      <c r="L1029" s="138"/>
      <c r="M1029" s="128"/>
    </row>
  </sheetData>
  <sheetProtection/>
  <mergeCells count="37">
    <mergeCell ref="A4:K4"/>
    <mergeCell ref="A5:A8"/>
    <mergeCell ref="B5:B8"/>
    <mergeCell ref="A12:F12"/>
    <mergeCell ref="C5:C8"/>
    <mergeCell ref="A41:M41"/>
    <mergeCell ref="A21:A26"/>
    <mergeCell ref="A16:F16"/>
    <mergeCell ref="C10:C11"/>
    <mergeCell ref="A18:K18"/>
    <mergeCell ref="B10:B11"/>
    <mergeCell ref="A9:F9"/>
    <mergeCell ref="A10:A11"/>
    <mergeCell ref="A51:F51"/>
    <mergeCell ref="C46:C48"/>
    <mergeCell ref="A49:F49"/>
    <mergeCell ref="A17:F17"/>
    <mergeCell ref="A38:F38"/>
    <mergeCell ref="C42:C44"/>
    <mergeCell ref="A27:F27"/>
    <mergeCell ref="B28:B34"/>
    <mergeCell ref="A35:F35"/>
    <mergeCell ref="A53:F53"/>
    <mergeCell ref="A40:F40"/>
    <mergeCell ref="A42:A44"/>
    <mergeCell ref="B42:B44"/>
    <mergeCell ref="B46:B48"/>
    <mergeCell ref="B21:B26"/>
    <mergeCell ref="A46:A48"/>
    <mergeCell ref="C13:C15"/>
    <mergeCell ref="A20:M20"/>
    <mergeCell ref="C21:C26"/>
    <mergeCell ref="C28:C34"/>
    <mergeCell ref="A13:A15"/>
    <mergeCell ref="B13:B15"/>
    <mergeCell ref="A28:A34"/>
    <mergeCell ref="A45:F45"/>
  </mergeCells>
  <printOptions/>
  <pageMargins left="0.33" right="0.36" top="0.75" bottom="0.75" header="0.3" footer="0.3"/>
  <pageSetup horizontalDpi="600" verticalDpi="600" orientation="portrait" paperSize="9" scale="2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="12" zoomScaleSheetLayoutView="12" workbookViewId="0" topLeftCell="A19">
      <selection activeCell="D55" sqref="D55"/>
    </sheetView>
  </sheetViews>
  <sheetFormatPr defaultColWidth="9.140625" defaultRowHeight="15"/>
  <cols>
    <col min="1" max="1" width="135.28125" style="90" customWidth="1"/>
    <col min="2" max="2" width="53.28125" style="90" customWidth="1"/>
    <col min="3" max="3" width="83.8515625" style="90" customWidth="1"/>
    <col min="4" max="4" width="145.421875" style="86" customWidth="1"/>
    <col min="5" max="5" width="54.7109375" style="87" customWidth="1"/>
    <col min="6" max="6" width="54.28125" style="87" customWidth="1"/>
    <col min="7" max="7" width="60.57421875" style="101" customWidth="1"/>
    <col min="8" max="8" width="61.57421875" style="101" customWidth="1"/>
    <col min="9" max="9" width="60.00390625" style="101" customWidth="1"/>
    <col min="10" max="10" width="50.421875" style="101" customWidth="1"/>
    <col min="11" max="11" width="79.8515625" style="101" customWidth="1"/>
    <col min="12" max="12" width="64.421875" style="167" customWidth="1"/>
    <col min="13" max="13" width="55.28125" style="86" customWidth="1"/>
  </cols>
  <sheetData>
    <row r="1" spans="1:13" ht="91.5">
      <c r="A1" s="98"/>
      <c r="B1" s="99"/>
      <c r="C1" s="99"/>
      <c r="D1" s="100" t="s">
        <v>97</v>
      </c>
      <c r="E1" s="99"/>
      <c r="F1" s="99"/>
      <c r="G1" s="404"/>
      <c r="H1" s="404"/>
      <c r="I1" s="404"/>
      <c r="J1" s="404"/>
      <c r="K1" s="405" t="s">
        <v>293</v>
      </c>
      <c r="L1" s="173"/>
      <c r="M1" s="164"/>
    </row>
    <row r="2" spans="1:13" ht="91.5">
      <c r="A2" s="98"/>
      <c r="B2" s="99"/>
      <c r="C2" s="99"/>
      <c r="D2" s="99" t="s">
        <v>127</v>
      </c>
      <c r="E2" s="99"/>
      <c r="F2" s="99"/>
      <c r="G2" s="404"/>
      <c r="H2" s="404"/>
      <c r="I2" s="404"/>
      <c r="J2" s="404"/>
      <c r="K2" s="405"/>
      <c r="L2" s="173"/>
      <c r="M2" s="164"/>
    </row>
    <row r="3" spans="1:13" ht="184.5" customHeight="1">
      <c r="A3" s="93" t="s">
        <v>220</v>
      </c>
      <c r="B3" s="97" t="s">
        <v>0</v>
      </c>
      <c r="C3" s="93" t="s">
        <v>129</v>
      </c>
      <c r="D3" s="97" t="s">
        <v>1</v>
      </c>
      <c r="E3" s="97" t="s">
        <v>2</v>
      </c>
      <c r="F3" s="97" t="s">
        <v>3</v>
      </c>
      <c r="G3" s="406" t="s">
        <v>4</v>
      </c>
      <c r="H3" s="406" t="s">
        <v>5</v>
      </c>
      <c r="I3" s="406" t="s">
        <v>6</v>
      </c>
      <c r="J3" s="406" t="s">
        <v>128</v>
      </c>
      <c r="K3" s="407" t="s">
        <v>7</v>
      </c>
      <c r="L3" s="93" t="s">
        <v>122</v>
      </c>
      <c r="M3" s="166" t="s">
        <v>221</v>
      </c>
    </row>
    <row r="4" spans="1:13" s="3" customFormat="1" ht="102" customHeight="1">
      <c r="A4" s="578" t="s">
        <v>8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97"/>
      <c r="M4" s="91"/>
    </row>
    <row r="5" spans="1:13" s="9" customFormat="1" ht="111.75" customHeight="1">
      <c r="A5" s="581" t="s">
        <v>183</v>
      </c>
      <c r="B5" s="564">
        <v>130</v>
      </c>
      <c r="C5" s="568">
        <v>179</v>
      </c>
      <c r="D5" s="94" t="s">
        <v>131</v>
      </c>
      <c r="E5" s="85">
        <v>40</v>
      </c>
      <c r="F5" s="85">
        <v>40</v>
      </c>
      <c r="G5" s="408">
        <f>E5*бжу!C6/100</f>
        <v>4.32</v>
      </c>
      <c r="H5" s="408">
        <f>E5*бжу!D6/100</f>
        <v>1.24</v>
      </c>
      <c r="I5" s="408">
        <f>E5*бжу!E6/100</f>
        <v>25.3</v>
      </c>
      <c r="J5" s="408">
        <f>E5*бжу!G6/100</f>
        <v>0</v>
      </c>
      <c r="K5" s="408">
        <f>E5*бжу!F6/100</f>
        <v>114.4</v>
      </c>
      <c r="L5" s="167">
        <v>115</v>
      </c>
      <c r="M5" s="169">
        <f>L5*E5/1000</f>
        <v>4.6</v>
      </c>
    </row>
    <row r="6" spans="1:13" s="3" customFormat="1" ht="145.5" customHeight="1">
      <c r="A6" s="582"/>
      <c r="B6" s="584"/>
      <c r="C6" s="570"/>
      <c r="D6" s="91" t="s">
        <v>10</v>
      </c>
      <c r="E6" s="85">
        <v>4</v>
      </c>
      <c r="F6" s="85">
        <v>4</v>
      </c>
      <c r="G6" s="408">
        <f>E6*бжу!C14/100</f>
        <v>0.1</v>
      </c>
      <c r="H6" s="408">
        <f>E6*бжу!D14/100</f>
        <v>2.46</v>
      </c>
      <c r="I6" s="408">
        <f>E6*бжу!E14/100</f>
        <v>0.272</v>
      </c>
      <c r="J6" s="408">
        <f>E6*бжу!G14/100</f>
        <v>0</v>
      </c>
      <c r="K6" s="408">
        <f>E6*бжу!F14/100</f>
        <v>22.64</v>
      </c>
      <c r="L6" s="167">
        <v>500</v>
      </c>
      <c r="M6" s="169">
        <f>L6*E6/1000</f>
        <v>2</v>
      </c>
    </row>
    <row r="7" spans="1:13" s="3" customFormat="1" ht="102" customHeight="1">
      <c r="A7" s="560"/>
      <c r="B7" s="560"/>
      <c r="C7" s="560"/>
      <c r="D7" s="560"/>
      <c r="E7" s="560"/>
      <c r="F7" s="560"/>
      <c r="G7" s="409">
        <f>G5+G6</f>
        <v>4.42</v>
      </c>
      <c r="H7" s="409">
        <f>H5+H6</f>
        <v>3.7</v>
      </c>
      <c r="I7" s="409">
        <f>I5+I6</f>
        <v>25.572</v>
      </c>
      <c r="J7" s="409">
        <f>J5+J6</f>
        <v>0</v>
      </c>
      <c r="K7" s="409">
        <f>K5+K6</f>
        <v>137.04000000000002</v>
      </c>
      <c r="L7" s="97"/>
      <c r="M7" s="170">
        <f>SUM(M5:M6)</f>
        <v>6.6</v>
      </c>
    </row>
    <row r="8" spans="1:13" s="3" customFormat="1" ht="102" customHeight="1">
      <c r="A8" s="585" t="s">
        <v>169</v>
      </c>
      <c r="B8" s="579" t="s">
        <v>215</v>
      </c>
      <c r="C8" s="579" t="s">
        <v>294</v>
      </c>
      <c r="D8" s="94" t="s">
        <v>11</v>
      </c>
      <c r="E8" s="85">
        <v>30</v>
      </c>
      <c r="F8" s="85">
        <v>30</v>
      </c>
      <c r="G8" s="408">
        <f>E8*бжу!C22/100</f>
        <v>2.61</v>
      </c>
      <c r="H8" s="408">
        <f>E8*бжу!D22/100</f>
        <v>0.45</v>
      </c>
      <c r="I8" s="408">
        <f>E8*бжу!E22/100</f>
        <v>12</v>
      </c>
      <c r="J8" s="408">
        <f>E8*бжу!G22/100</f>
        <v>0</v>
      </c>
      <c r="K8" s="408">
        <f>E8*бжу!F22/100</f>
        <v>62.7</v>
      </c>
      <c r="L8" s="85">
        <v>62</v>
      </c>
      <c r="M8" s="171">
        <f>E8*L8/1000</f>
        <v>1.86</v>
      </c>
    </row>
    <row r="9" spans="1:13" s="3" customFormat="1" ht="102" customHeight="1">
      <c r="A9" s="586"/>
      <c r="B9" s="580"/>
      <c r="C9" s="580"/>
      <c r="D9" s="94" t="s">
        <v>10</v>
      </c>
      <c r="E9" s="88">
        <v>5</v>
      </c>
      <c r="F9" s="88">
        <v>5</v>
      </c>
      <c r="G9" s="408">
        <f>E9*бжу!C14/100</f>
        <v>0.125</v>
      </c>
      <c r="H9" s="408">
        <f>E9*бжу!D14/100</f>
        <v>3.075</v>
      </c>
      <c r="I9" s="408">
        <f>E9*бжу!E14/100</f>
        <v>0.34</v>
      </c>
      <c r="J9" s="408">
        <f>E9*бжу!G14/100</f>
        <v>0</v>
      </c>
      <c r="K9" s="408">
        <f>E9*бжу!F14/100</f>
        <v>28.3</v>
      </c>
      <c r="L9" s="168">
        <v>500</v>
      </c>
      <c r="M9" s="171">
        <f>E9*L9/1000</f>
        <v>2.5</v>
      </c>
    </row>
    <row r="10" spans="1:13" s="3" customFormat="1" ht="102" customHeight="1">
      <c r="A10" s="560"/>
      <c r="B10" s="560"/>
      <c r="C10" s="560"/>
      <c r="D10" s="560"/>
      <c r="E10" s="560"/>
      <c r="F10" s="560"/>
      <c r="G10" s="409">
        <f>G8+G9</f>
        <v>2.735</v>
      </c>
      <c r="H10" s="409">
        <f>H8+H9</f>
        <v>3.5250000000000004</v>
      </c>
      <c r="I10" s="409">
        <f>I8+I9</f>
        <v>12.34</v>
      </c>
      <c r="J10" s="409">
        <f>J8+J9</f>
        <v>0</v>
      </c>
      <c r="K10" s="409">
        <f>K8+K9</f>
        <v>91</v>
      </c>
      <c r="L10" s="97"/>
      <c r="M10" s="170">
        <f>SUM(M8:M9)</f>
        <v>4.36</v>
      </c>
    </row>
    <row r="11" spans="1:13" s="3" customFormat="1" ht="102" customHeight="1">
      <c r="A11" s="292" t="s">
        <v>155</v>
      </c>
      <c r="B11" s="401" t="s">
        <v>157</v>
      </c>
      <c r="C11" s="401">
        <v>412</v>
      </c>
      <c r="D11" s="96" t="s">
        <v>296</v>
      </c>
      <c r="E11" s="88">
        <v>6</v>
      </c>
      <c r="F11" s="88">
        <v>6</v>
      </c>
      <c r="G11" s="408">
        <f>E11*бжу!C19/100</f>
        <v>0</v>
      </c>
      <c r="H11" s="408">
        <f>E11*бжу!D19/100</f>
        <v>0</v>
      </c>
      <c r="I11" s="408">
        <f>E11*бжу!E19/100</f>
        <v>5.9879999999999995</v>
      </c>
      <c r="J11" s="408">
        <f>E11*бжу!G19/100</f>
        <v>0</v>
      </c>
      <c r="K11" s="408">
        <f>E11*бжу!F19/100</f>
        <v>22.74</v>
      </c>
      <c r="L11" s="168">
        <v>60</v>
      </c>
      <c r="M11" s="169">
        <f>L11*E11/1000</f>
        <v>0.36</v>
      </c>
    </row>
    <row r="12" spans="1:13" s="3" customFormat="1" ht="102" customHeight="1">
      <c r="A12" s="295"/>
      <c r="B12" s="295"/>
      <c r="C12" s="295"/>
      <c r="D12" s="96" t="s">
        <v>156</v>
      </c>
      <c r="E12" s="88">
        <v>7</v>
      </c>
      <c r="F12" s="88">
        <v>7</v>
      </c>
      <c r="G12" s="408">
        <f>E12*бжу!C33/100</f>
        <v>0.063</v>
      </c>
      <c r="H12" s="408">
        <f>E12*бжу!D33/100</f>
        <v>0.0042</v>
      </c>
      <c r="I12" s="408">
        <f>E12*бжу!E33/100</f>
        <v>0.1806</v>
      </c>
      <c r="J12" s="408">
        <f>E12*бжу!G33/100</f>
        <v>1.68</v>
      </c>
      <c r="K12" s="408">
        <f>E12*бжу!F33/100</f>
        <v>1.386</v>
      </c>
      <c r="L12" s="168">
        <v>225</v>
      </c>
      <c r="M12" s="169">
        <f>L12*E12/1000</f>
        <v>1.575</v>
      </c>
    </row>
    <row r="13" spans="1:13" s="3" customFormat="1" ht="102" customHeight="1">
      <c r="A13" s="293"/>
      <c r="B13" s="293"/>
      <c r="C13" s="294"/>
      <c r="D13" s="94" t="s">
        <v>295</v>
      </c>
      <c r="E13" s="88">
        <v>1</v>
      </c>
      <c r="F13" s="88">
        <v>1</v>
      </c>
      <c r="G13" s="408">
        <f>E13*бжу!C27/100</f>
        <v>0.2</v>
      </c>
      <c r="H13" s="408">
        <f>E13*бжу!D27/100</f>
        <v>0.051</v>
      </c>
      <c r="I13" s="408">
        <f>E13*бжу!E27/100</f>
        <v>0.15</v>
      </c>
      <c r="J13" s="408">
        <f>E13*бжу!G27/100</f>
        <v>0.1</v>
      </c>
      <c r="K13" s="408">
        <f>E13*бжу!F27/100</f>
        <v>0</v>
      </c>
      <c r="L13" s="85">
        <v>555</v>
      </c>
      <c r="M13" s="169">
        <f>L13*E13/1000</f>
        <v>0.555</v>
      </c>
    </row>
    <row r="14" spans="1:13" s="3" customFormat="1" ht="102" customHeight="1">
      <c r="A14" s="574"/>
      <c r="B14" s="575"/>
      <c r="C14" s="575"/>
      <c r="D14" s="575"/>
      <c r="E14" s="575"/>
      <c r="F14" s="576"/>
      <c r="G14" s="409">
        <f>G11+G12+G13</f>
        <v>0.263</v>
      </c>
      <c r="H14" s="409">
        <f>H11+H12+H13</f>
        <v>0.0552</v>
      </c>
      <c r="I14" s="409">
        <f>I11+I12+I13</f>
        <v>6.3186</v>
      </c>
      <c r="J14" s="409">
        <f>J11+J12+J13</f>
        <v>1.78</v>
      </c>
      <c r="K14" s="409">
        <f>K11+K12+K13</f>
        <v>24.125999999999998</v>
      </c>
      <c r="L14" s="97"/>
      <c r="M14" s="170">
        <f>SUM(M11:M13)</f>
        <v>2.49</v>
      </c>
    </row>
    <row r="15" spans="1:13" s="3" customFormat="1" ht="102" customHeight="1">
      <c r="A15" s="583" t="s">
        <v>24</v>
      </c>
      <c r="B15" s="583"/>
      <c r="C15" s="583"/>
      <c r="D15" s="583"/>
      <c r="E15" s="583"/>
      <c r="F15" s="583"/>
      <c r="G15" s="410">
        <f>G7+G10+G14</f>
        <v>7.417999999999999</v>
      </c>
      <c r="H15" s="410">
        <f>H7+H10+H14</f>
        <v>7.280200000000001</v>
      </c>
      <c r="I15" s="410">
        <f>I7+I10+I14</f>
        <v>44.230599999999995</v>
      </c>
      <c r="J15" s="410">
        <f>J7+J10+J14</f>
        <v>1.78</v>
      </c>
      <c r="K15" s="410">
        <f>K7+K10+K14</f>
        <v>252.16600000000003</v>
      </c>
      <c r="L15" s="284"/>
      <c r="M15" s="285">
        <f>M7+M10+M14</f>
        <v>13.450000000000001</v>
      </c>
    </row>
    <row r="16" spans="1:13" s="3" customFormat="1" ht="102" customHeight="1">
      <c r="A16" s="571" t="s">
        <v>276</v>
      </c>
      <c r="B16" s="572"/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3"/>
    </row>
    <row r="17" spans="1:13" s="9" customFormat="1" ht="95.25" customHeight="1">
      <c r="A17" s="92" t="s">
        <v>58</v>
      </c>
      <c r="B17" s="93">
        <v>75</v>
      </c>
      <c r="C17" s="93"/>
      <c r="D17" s="94" t="s">
        <v>58</v>
      </c>
      <c r="E17" s="95">
        <v>75</v>
      </c>
      <c r="F17" s="85">
        <v>66</v>
      </c>
      <c r="G17" s="408">
        <f>E17*бжу!C30/100</f>
        <v>0.3</v>
      </c>
      <c r="H17" s="408">
        <f>E17*бжу!D300/100</f>
        <v>0</v>
      </c>
      <c r="I17" s="408">
        <f>E17*бжу!E30/100</f>
        <v>6.8625</v>
      </c>
      <c r="J17" s="408">
        <f>E17*бжу!G300/100</f>
        <v>0</v>
      </c>
      <c r="K17" s="408">
        <f>E17*бжу!F30/100</f>
        <v>29.7</v>
      </c>
      <c r="L17" s="85">
        <v>128</v>
      </c>
      <c r="M17" s="298">
        <f>L17*E17/1000</f>
        <v>9.6</v>
      </c>
    </row>
    <row r="18" spans="1:13" s="9" customFormat="1" ht="95.25" customHeight="1">
      <c r="A18" s="587" t="s">
        <v>160</v>
      </c>
      <c r="B18" s="588"/>
      <c r="C18" s="588"/>
      <c r="D18" s="588"/>
      <c r="E18" s="588"/>
      <c r="F18" s="589"/>
      <c r="G18" s="415">
        <f>G17</f>
        <v>0.3</v>
      </c>
      <c r="H18" s="415">
        <f>H17</f>
        <v>0</v>
      </c>
      <c r="I18" s="415">
        <f>I17</f>
        <v>6.8625</v>
      </c>
      <c r="J18" s="415">
        <f>J17</f>
        <v>0</v>
      </c>
      <c r="K18" s="415">
        <f>K17</f>
        <v>29.7</v>
      </c>
      <c r="L18" s="411"/>
      <c r="M18" s="297">
        <f>SUM(M17:M17)</f>
        <v>9.6</v>
      </c>
    </row>
    <row r="19" spans="1:13" s="3" customFormat="1" ht="102" customHeight="1">
      <c r="A19" s="571" t="s">
        <v>14</v>
      </c>
      <c r="B19" s="572"/>
      <c r="C19" s="572"/>
      <c r="D19" s="572"/>
      <c r="E19" s="572"/>
      <c r="F19" s="572"/>
      <c r="G19" s="572"/>
      <c r="H19" s="572"/>
      <c r="I19" s="572"/>
      <c r="J19" s="572"/>
      <c r="K19" s="572"/>
      <c r="L19" s="572"/>
      <c r="M19" s="573"/>
    </row>
    <row r="20" spans="1:13" s="3" customFormat="1" ht="102" customHeight="1">
      <c r="A20" s="566" t="s">
        <v>261</v>
      </c>
      <c r="B20" s="564">
        <v>150</v>
      </c>
      <c r="C20" s="568">
        <v>87</v>
      </c>
      <c r="D20" s="94" t="s">
        <v>245</v>
      </c>
      <c r="E20" s="88">
        <v>25</v>
      </c>
      <c r="F20" s="88">
        <v>25</v>
      </c>
      <c r="G20" s="408">
        <f>E20*бжу!C44/100</f>
        <v>5.125</v>
      </c>
      <c r="H20" s="408">
        <f>E20*бжу!D44/100</f>
        <v>0.4975</v>
      </c>
      <c r="I20" s="408">
        <f>E20*бжу!E44/100</f>
        <v>13.5075</v>
      </c>
      <c r="J20" s="408">
        <f>E20*бжу!G44/100</f>
        <v>0</v>
      </c>
      <c r="K20" s="408">
        <f>E20*бжу!F44/100</f>
        <v>74.25</v>
      </c>
      <c r="L20" s="168">
        <v>50</v>
      </c>
      <c r="M20" s="171">
        <f aca="true" t="shared" si="0" ref="M20:M25">E20*L20/1000</f>
        <v>1.25</v>
      </c>
    </row>
    <row r="21" spans="1:13" s="3" customFormat="1" ht="102" customHeight="1">
      <c r="A21" s="567"/>
      <c r="B21" s="567"/>
      <c r="C21" s="569"/>
      <c r="D21" s="94" t="s">
        <v>249</v>
      </c>
      <c r="E21" s="88">
        <v>12</v>
      </c>
      <c r="F21" s="88">
        <v>12</v>
      </c>
      <c r="G21" s="408">
        <f>E21*бжу!C24/100</f>
        <v>2.136</v>
      </c>
      <c r="H21" s="408">
        <f>E21*бжу!D24/100</f>
        <v>1.2</v>
      </c>
      <c r="I21" s="408">
        <f>E21*бжу!E24/100</f>
        <v>0</v>
      </c>
      <c r="J21" s="408">
        <f>E21*бжу!G24/100</f>
        <v>0</v>
      </c>
      <c r="K21" s="408">
        <f>E21*бжу!F24/100</f>
        <v>19.44</v>
      </c>
      <c r="L21" s="167">
        <v>506</v>
      </c>
      <c r="M21" s="171">
        <f t="shared" si="0"/>
        <v>6.072</v>
      </c>
    </row>
    <row r="22" spans="1:13" s="3" customFormat="1" ht="102" customHeight="1">
      <c r="A22" s="567"/>
      <c r="B22" s="567"/>
      <c r="C22" s="569"/>
      <c r="D22" s="94" t="s">
        <v>15</v>
      </c>
      <c r="E22" s="85">
        <v>40</v>
      </c>
      <c r="F22" s="85">
        <v>28.8</v>
      </c>
      <c r="G22" s="408">
        <f>E22*бжу!C36/100</f>
        <v>0.8</v>
      </c>
      <c r="H22" s="408">
        <f>E22*бжу!D36/100</f>
        <v>0.11599999999999999</v>
      </c>
      <c r="I22" s="408">
        <f>E22*бжу!E36/100</f>
        <v>4.984</v>
      </c>
      <c r="J22" s="408">
        <f>E22*бжу!G36/100</f>
        <v>5.76</v>
      </c>
      <c r="K22" s="408">
        <f>E22*бжу!F36/100</f>
        <v>23.04</v>
      </c>
      <c r="L22" s="85">
        <v>55</v>
      </c>
      <c r="M22" s="171">
        <f t="shared" si="0"/>
        <v>2.2</v>
      </c>
    </row>
    <row r="23" spans="1:13" s="3" customFormat="1" ht="102" customHeight="1">
      <c r="A23" s="567"/>
      <c r="B23" s="567"/>
      <c r="C23" s="569"/>
      <c r="D23" s="94" t="s">
        <v>33</v>
      </c>
      <c r="E23" s="85">
        <v>10</v>
      </c>
      <c r="F23" s="85">
        <v>8</v>
      </c>
      <c r="G23" s="408">
        <f>E23*бжу!C37/100</f>
        <v>0.13</v>
      </c>
      <c r="H23" s="408">
        <f>E23*бжу!D37/100</f>
        <v>0.008</v>
      </c>
      <c r="I23" s="408">
        <f>E23*бжу!E37/100</f>
        <v>0.672</v>
      </c>
      <c r="J23" s="408">
        <f>E23*бжу!G37/100</f>
        <v>0.4</v>
      </c>
      <c r="K23" s="408">
        <f>E23*бжу!F37/100</f>
        <v>2.72</v>
      </c>
      <c r="L23" s="85">
        <v>50</v>
      </c>
      <c r="M23" s="171">
        <f t="shared" si="0"/>
        <v>0.5</v>
      </c>
    </row>
    <row r="24" spans="1:13" s="3" customFormat="1" ht="102" customHeight="1">
      <c r="A24" s="567"/>
      <c r="B24" s="567"/>
      <c r="C24" s="569"/>
      <c r="D24" s="94" t="s">
        <v>297</v>
      </c>
      <c r="E24" s="85">
        <v>1</v>
      </c>
      <c r="F24" s="85">
        <v>1</v>
      </c>
      <c r="G24" s="408">
        <f>E24*бжу!C15/100</f>
        <v>0</v>
      </c>
      <c r="H24" s="408">
        <f>E24*бжу!D15/100</f>
        <v>0.9990000000000001</v>
      </c>
      <c r="I24" s="408">
        <f>E24*бжу!E15/100</f>
        <v>0</v>
      </c>
      <c r="J24" s="408">
        <f>E24*бжу!G15/100</f>
        <v>0</v>
      </c>
      <c r="K24" s="408">
        <f>E24*бжу!F15/100</f>
        <v>8.99</v>
      </c>
      <c r="L24" s="85">
        <v>157</v>
      </c>
      <c r="M24" s="171">
        <f t="shared" si="0"/>
        <v>0.157</v>
      </c>
    </row>
    <row r="25" spans="1:13" s="3" customFormat="1" ht="207.75" customHeight="1">
      <c r="A25" s="567"/>
      <c r="B25" s="567"/>
      <c r="C25" s="570"/>
      <c r="D25" s="94" t="s">
        <v>257</v>
      </c>
      <c r="E25" s="85">
        <v>10</v>
      </c>
      <c r="F25" s="85">
        <v>8.4</v>
      </c>
      <c r="G25" s="408">
        <f>E25*бжу!C38/100</f>
        <v>0.14</v>
      </c>
      <c r="H25" s="408">
        <f>E25*бжу!D38/100</f>
        <v>0</v>
      </c>
      <c r="I25" s="408">
        <f>E25*бжу!E38/100</f>
        <v>0.8230000000000001</v>
      </c>
      <c r="J25" s="408">
        <f>E25*бжу!G38/100</f>
        <v>0.84</v>
      </c>
      <c r="K25" s="408">
        <f>E25*бжу!F38/100</f>
        <v>3.44</v>
      </c>
      <c r="L25" s="85">
        <v>42</v>
      </c>
      <c r="M25" s="171">
        <f t="shared" si="0"/>
        <v>0.42</v>
      </c>
    </row>
    <row r="26" spans="1:13" s="3" customFormat="1" ht="102" customHeight="1">
      <c r="A26" s="560"/>
      <c r="B26" s="560"/>
      <c r="C26" s="560"/>
      <c r="D26" s="560"/>
      <c r="E26" s="560"/>
      <c r="F26" s="560"/>
      <c r="G26" s="407">
        <f>G20+G21+G22+G23+G24+G25</f>
        <v>8.331000000000001</v>
      </c>
      <c r="H26" s="407">
        <f>H20+H21+H22+H23+H24+H25</f>
        <v>2.8205</v>
      </c>
      <c r="I26" s="407">
        <f>I20+I21+I22+I23+I24+I25</f>
        <v>19.986500000000003</v>
      </c>
      <c r="J26" s="407">
        <f>J20+J21+J22+J23+J24+J25</f>
        <v>7</v>
      </c>
      <c r="K26" s="407">
        <f>K20+K21+K22+K23+K24+K25</f>
        <v>131.88</v>
      </c>
      <c r="L26" s="97"/>
      <c r="M26" s="170">
        <f>SUM(M20:M25)</f>
        <v>10.599</v>
      </c>
    </row>
    <row r="27" spans="1:13" s="3" customFormat="1" ht="102" customHeight="1">
      <c r="A27" s="566" t="s">
        <v>185</v>
      </c>
      <c r="B27" s="564">
        <v>75</v>
      </c>
      <c r="C27" s="561" t="s">
        <v>324</v>
      </c>
      <c r="D27" s="94" t="s">
        <v>21</v>
      </c>
      <c r="E27" s="89">
        <v>26</v>
      </c>
      <c r="F27" s="88">
        <v>26</v>
      </c>
      <c r="G27" s="408">
        <f>E27*бжу!C21/100</f>
        <v>2.678</v>
      </c>
      <c r="H27" s="408">
        <f>E27*бжу!D21/100</f>
        <v>0.28600000000000003</v>
      </c>
      <c r="I27" s="408">
        <f>E27*бжу!E21/100</f>
        <v>17.94</v>
      </c>
      <c r="J27" s="408">
        <f>E27*бжу!G21/100</f>
        <v>0</v>
      </c>
      <c r="K27" s="408">
        <f>E27*бжу!F21/100</f>
        <v>86.84</v>
      </c>
      <c r="L27" s="168">
        <v>40</v>
      </c>
      <c r="M27" s="171">
        <f>L27*E27/1000</f>
        <v>1.04</v>
      </c>
    </row>
    <row r="28" spans="1:13" s="3" customFormat="1" ht="102" customHeight="1">
      <c r="A28" s="566"/>
      <c r="B28" s="564"/>
      <c r="C28" s="562"/>
      <c r="D28" s="94" t="s">
        <v>18</v>
      </c>
      <c r="E28" s="85">
        <v>23</v>
      </c>
      <c r="F28" s="85">
        <v>23</v>
      </c>
      <c r="G28" s="408">
        <f>E28*бжу!C17/100</f>
        <v>0.6439999999999999</v>
      </c>
      <c r="H28" s="408">
        <f>E28*бжу!D17/100</f>
        <v>0.7360000000000001</v>
      </c>
      <c r="I28" s="408">
        <f>E28*бжу!E17/100</f>
        <v>2.1620000000000004</v>
      </c>
      <c r="J28" s="408">
        <f>E28*бжу!G17/100</f>
        <v>0.29900000000000004</v>
      </c>
      <c r="K28" s="408">
        <f>E28*бжу!F17/100</f>
        <v>13.34</v>
      </c>
      <c r="L28" s="168">
        <v>46</v>
      </c>
      <c r="M28" s="171">
        <f>L28*E28/1000</f>
        <v>1.058</v>
      </c>
    </row>
    <row r="29" spans="1:13" s="3" customFormat="1" ht="102" customHeight="1">
      <c r="A29" s="565"/>
      <c r="B29" s="565"/>
      <c r="C29" s="562"/>
      <c r="D29" s="94" t="s">
        <v>325</v>
      </c>
      <c r="E29" s="85">
        <v>4</v>
      </c>
      <c r="F29" s="85">
        <v>3.48</v>
      </c>
      <c r="G29" s="408">
        <f>E29*бжу!C12/100</f>
        <v>0.508</v>
      </c>
      <c r="H29" s="408">
        <f>E29*бжу!D12/100</f>
        <v>0.4004</v>
      </c>
      <c r="I29" s="408">
        <f>E29*бжу!E12/100</f>
        <v>0.024399999999999998</v>
      </c>
      <c r="J29" s="408">
        <f>E29*бжу!G12/100</f>
        <v>0</v>
      </c>
      <c r="K29" s="408">
        <f>E29*бжу!F12/100</f>
        <v>5.48</v>
      </c>
      <c r="L29" s="85">
        <v>300</v>
      </c>
      <c r="M29" s="171">
        <f aca="true" t="shared" si="1" ref="M29:M36">L29*E29/1000</f>
        <v>1.2</v>
      </c>
    </row>
    <row r="30" spans="1:13" s="3" customFormat="1" ht="102" customHeight="1">
      <c r="A30" s="565"/>
      <c r="B30" s="565"/>
      <c r="C30" s="562"/>
      <c r="D30" s="94" t="s">
        <v>296</v>
      </c>
      <c r="E30" s="85">
        <v>0.8</v>
      </c>
      <c r="F30" s="85">
        <v>0.8</v>
      </c>
      <c r="G30" s="408">
        <f>E30*бжу!C19/100</f>
        <v>0</v>
      </c>
      <c r="H30" s="408">
        <f>E30*бжу!D19/100</f>
        <v>0</v>
      </c>
      <c r="I30" s="408">
        <f>E30*бжу!E19/100</f>
        <v>0.7984</v>
      </c>
      <c r="J30" s="408">
        <f>E30*бжу!G19/100</f>
        <v>0</v>
      </c>
      <c r="K30" s="408">
        <f>E30*бжу!F44/100</f>
        <v>2.3760000000000003</v>
      </c>
      <c r="L30" s="85">
        <v>60</v>
      </c>
      <c r="M30" s="171">
        <f t="shared" si="1"/>
        <v>0.048</v>
      </c>
    </row>
    <row r="31" spans="1:13" s="3" customFormat="1" ht="102" customHeight="1">
      <c r="A31" s="565"/>
      <c r="B31" s="565"/>
      <c r="C31" s="562"/>
      <c r="D31" s="94" t="s">
        <v>22</v>
      </c>
      <c r="E31" s="85">
        <v>0.3</v>
      </c>
      <c r="F31" s="85">
        <v>0.3</v>
      </c>
      <c r="G31" s="408">
        <v>0</v>
      </c>
      <c r="H31" s="408">
        <v>0</v>
      </c>
      <c r="I31" s="408">
        <v>0</v>
      </c>
      <c r="J31" s="408">
        <v>0</v>
      </c>
      <c r="K31" s="408">
        <v>0</v>
      </c>
      <c r="L31" s="85">
        <v>341</v>
      </c>
      <c r="M31" s="171">
        <f>L31*E31/1000</f>
        <v>0.1023</v>
      </c>
    </row>
    <row r="32" spans="1:13" s="3" customFormat="1" ht="102" customHeight="1">
      <c r="A32" s="565"/>
      <c r="B32" s="565"/>
      <c r="C32" s="562"/>
      <c r="D32" s="94" t="s">
        <v>10</v>
      </c>
      <c r="E32" s="88">
        <v>3</v>
      </c>
      <c r="F32" s="88">
        <v>3</v>
      </c>
      <c r="G32" s="408">
        <f>E32*бжу!C14/100</f>
        <v>0.075</v>
      </c>
      <c r="H32" s="408">
        <f>E32*бжу!D14/100</f>
        <v>1.845</v>
      </c>
      <c r="I32" s="408">
        <f>E32*бжу!E14/100</f>
        <v>0.204</v>
      </c>
      <c r="J32" s="408">
        <f>E32*бжу!G14/100</f>
        <v>0</v>
      </c>
      <c r="K32" s="408">
        <f>E32*бжу!F14/100</f>
        <v>16.98</v>
      </c>
      <c r="L32" s="85">
        <v>500</v>
      </c>
      <c r="M32" s="171">
        <f t="shared" si="1"/>
        <v>1.5</v>
      </c>
    </row>
    <row r="33" spans="1:13" s="3" customFormat="1" ht="102" customHeight="1">
      <c r="A33" s="565"/>
      <c r="B33" s="565"/>
      <c r="C33" s="562"/>
      <c r="D33" s="94" t="s">
        <v>297</v>
      </c>
      <c r="E33" s="89">
        <v>3</v>
      </c>
      <c r="F33" s="88">
        <v>3</v>
      </c>
      <c r="G33" s="408">
        <f>E33*бжу!C15/100</f>
        <v>0</v>
      </c>
      <c r="H33" s="408">
        <f>E33*бжу!D15/100</f>
        <v>2.9970000000000003</v>
      </c>
      <c r="I33" s="408">
        <f>E33*бжу!E15/100</f>
        <v>0</v>
      </c>
      <c r="J33" s="408">
        <f>E33*бжу!G15/100</f>
        <v>0</v>
      </c>
      <c r="K33" s="408">
        <f>E33*бжу!F15/100</f>
        <v>26.97</v>
      </c>
      <c r="L33" s="167">
        <v>157</v>
      </c>
      <c r="M33" s="171">
        <f t="shared" si="1"/>
        <v>0.471</v>
      </c>
    </row>
    <row r="34" spans="1:13" s="3" customFormat="1" ht="102" customHeight="1">
      <c r="A34" s="565"/>
      <c r="B34" s="565"/>
      <c r="C34" s="562"/>
      <c r="D34" s="94" t="s">
        <v>249</v>
      </c>
      <c r="E34" s="88">
        <v>23</v>
      </c>
      <c r="F34" s="88">
        <v>23</v>
      </c>
      <c r="G34" s="408">
        <f>E34*бжу!C24/100</f>
        <v>4.094</v>
      </c>
      <c r="H34" s="408">
        <f>E34*бжу!D24/100</f>
        <v>2.3</v>
      </c>
      <c r="I34" s="408">
        <f>E34*бжу!E24/100</f>
        <v>0</v>
      </c>
      <c r="J34" s="408">
        <f>E34*бжу!G24/100</f>
        <v>0</v>
      </c>
      <c r="K34" s="408">
        <f>E34*бжу!F24/100</f>
        <v>37.26</v>
      </c>
      <c r="L34" s="168">
        <v>506</v>
      </c>
      <c r="M34" s="171">
        <f t="shared" si="1"/>
        <v>11.638</v>
      </c>
    </row>
    <row r="35" spans="1:13" s="3" customFormat="1" ht="102" customHeight="1">
      <c r="A35" s="565"/>
      <c r="B35" s="565"/>
      <c r="C35" s="562"/>
      <c r="D35" s="94" t="s">
        <v>15</v>
      </c>
      <c r="E35" s="88">
        <v>20</v>
      </c>
      <c r="F35" s="88">
        <v>14.4</v>
      </c>
      <c r="G35" s="408">
        <f>E35*бжу!C36/100</f>
        <v>0.4</v>
      </c>
      <c r="H35" s="408">
        <f>E35*бжу!D36/100</f>
        <v>0.057999999999999996</v>
      </c>
      <c r="I35" s="408">
        <f>E35*бжу!E36/100</f>
        <v>2.492</v>
      </c>
      <c r="J35" s="408">
        <f>E35*бжу!G36/100</f>
        <v>2.88</v>
      </c>
      <c r="K35" s="408">
        <f>E35*бжу!F36/100</f>
        <v>11.52</v>
      </c>
      <c r="L35" s="168">
        <v>55</v>
      </c>
      <c r="M35" s="171">
        <f t="shared" si="1"/>
        <v>1.1</v>
      </c>
    </row>
    <row r="36" spans="1:13" s="3" customFormat="1" ht="102" customHeight="1">
      <c r="A36" s="565"/>
      <c r="B36" s="565"/>
      <c r="C36" s="563"/>
      <c r="D36" s="91" t="s">
        <v>257</v>
      </c>
      <c r="E36" s="85">
        <v>10</v>
      </c>
      <c r="F36" s="85">
        <v>8.4</v>
      </c>
      <c r="G36" s="408">
        <f>E36*бжу!C38/100</f>
        <v>0.14</v>
      </c>
      <c r="H36" s="408">
        <f>E36*бжу!D38/100</f>
        <v>0</v>
      </c>
      <c r="I36" s="408">
        <f>E36*бжу!E38/100</f>
        <v>0.8230000000000001</v>
      </c>
      <c r="J36" s="408">
        <f>E36*бжу!G38/100</f>
        <v>0.84</v>
      </c>
      <c r="K36" s="408">
        <f>E36*бжу!F38/100</f>
        <v>3.44</v>
      </c>
      <c r="L36" s="85">
        <v>42</v>
      </c>
      <c r="M36" s="171">
        <f t="shared" si="1"/>
        <v>0.42</v>
      </c>
    </row>
    <row r="37" spans="1:13" s="3" customFormat="1" ht="102" customHeight="1">
      <c r="A37" s="560"/>
      <c r="B37" s="560"/>
      <c r="C37" s="560"/>
      <c r="D37" s="560"/>
      <c r="E37" s="560"/>
      <c r="F37" s="560"/>
      <c r="G37" s="407">
        <f>G27++G28+G29+G30+G31+G32+G33+G34+G35+G36</f>
        <v>8.539000000000001</v>
      </c>
      <c r="H37" s="407">
        <f>H27++H28+H29+H30+H31+H32+H33+H34+H35+H36</f>
        <v>8.622399999999999</v>
      </c>
      <c r="I37" s="407">
        <f>I27++I28+I29+I30+I31+I32+I33+I34+I35+I36</f>
        <v>24.443800000000003</v>
      </c>
      <c r="J37" s="407">
        <f>J27++J28+J29+J30+J31+J32+J33+J34+J35+J36</f>
        <v>4.019</v>
      </c>
      <c r="K37" s="407">
        <f>K27++K28+K29+K30+K31+K32+K33+K34+K35+K36</f>
        <v>204.20600000000002</v>
      </c>
      <c r="L37" s="97"/>
      <c r="M37" s="170">
        <f>SUM(M27:M36)</f>
        <v>18.5773</v>
      </c>
    </row>
    <row r="38" spans="1:13" s="3" customFormat="1" ht="102" customHeight="1">
      <c r="A38" s="590" t="s">
        <v>213</v>
      </c>
      <c r="B38" s="577">
        <v>150</v>
      </c>
      <c r="C38" s="577">
        <v>393</v>
      </c>
      <c r="D38" s="86" t="s">
        <v>126</v>
      </c>
      <c r="E38" s="87">
        <v>5</v>
      </c>
      <c r="F38" s="87">
        <v>5</v>
      </c>
      <c r="G38" s="408">
        <f>E38*бжу!C35/100</f>
        <v>0</v>
      </c>
      <c r="H38" s="408">
        <f>E38*бжу!D35/100</f>
        <v>0.22</v>
      </c>
      <c r="I38" s="408">
        <f>E38*бжу!E35/100</f>
        <v>0.31</v>
      </c>
      <c r="J38" s="408">
        <f>E38*бжу!G35/100</f>
        <v>0.4</v>
      </c>
      <c r="K38" s="408">
        <f>E38*бжу!F35/100</f>
        <v>13.95</v>
      </c>
      <c r="L38" s="88">
        <v>390</v>
      </c>
      <c r="M38" s="355">
        <f>L38*E38/1000</f>
        <v>1.95</v>
      </c>
    </row>
    <row r="39" spans="1:13" s="3" customFormat="1" ht="102" customHeight="1">
      <c r="A39" s="590"/>
      <c r="B39" s="577"/>
      <c r="C39" s="577"/>
      <c r="D39" s="86" t="s">
        <v>114</v>
      </c>
      <c r="E39" s="87">
        <v>5</v>
      </c>
      <c r="F39" s="87">
        <v>5</v>
      </c>
      <c r="G39" s="408">
        <f>E39*бжу!C30/100</f>
        <v>0.02</v>
      </c>
      <c r="H39" s="408">
        <f>E39*бжу!D30/100</f>
        <v>0.0175</v>
      </c>
      <c r="I39" s="408">
        <f>E39*бжу!E30/100</f>
        <v>0.4575</v>
      </c>
      <c r="J39" s="408">
        <f>E39*бжу!G30/100</f>
        <v>7.26</v>
      </c>
      <c r="K39" s="408">
        <f>E39*бжу!F30/100</f>
        <v>1.98</v>
      </c>
      <c r="L39" s="88">
        <v>128</v>
      </c>
      <c r="M39" s="355">
        <f>L39*E39/1000</f>
        <v>0.64</v>
      </c>
    </row>
    <row r="40" spans="1:13" s="3" customFormat="1" ht="102" customHeight="1">
      <c r="A40" s="590"/>
      <c r="B40" s="577"/>
      <c r="C40" s="577"/>
      <c r="D40" s="86" t="s">
        <v>296</v>
      </c>
      <c r="E40" s="85">
        <v>5</v>
      </c>
      <c r="F40" s="85">
        <v>5</v>
      </c>
      <c r="G40" s="408">
        <f>E40*бжу!C19/100</f>
        <v>0</v>
      </c>
      <c r="H40" s="408">
        <f>E40*бжу!D19/100</f>
        <v>0</v>
      </c>
      <c r="I40" s="408">
        <f>E40*бжу!E19/100</f>
        <v>4.99</v>
      </c>
      <c r="J40" s="408">
        <f>E40*бжу!G19/100</f>
        <v>0</v>
      </c>
      <c r="K40" s="408">
        <f>E40*бжу!F19/100</f>
        <v>18.95</v>
      </c>
      <c r="L40" s="88">
        <v>60</v>
      </c>
      <c r="M40" s="355">
        <f>L40*E40/1000</f>
        <v>0.3</v>
      </c>
    </row>
    <row r="41" spans="1:13" s="3" customFormat="1" ht="102" customHeight="1">
      <c r="A41" s="560"/>
      <c r="B41" s="565"/>
      <c r="C41" s="565"/>
      <c r="D41" s="565"/>
      <c r="E41" s="565"/>
      <c r="F41" s="565"/>
      <c r="G41" s="407">
        <f>G38+G39+G40</f>
        <v>0.02</v>
      </c>
      <c r="H41" s="407">
        <f>H38+H39+H40</f>
        <v>0.2375</v>
      </c>
      <c r="I41" s="407">
        <f>I38+I39+I40</f>
        <v>5.7575</v>
      </c>
      <c r="J41" s="407">
        <f>J38+J39+J40</f>
        <v>7.66</v>
      </c>
      <c r="K41" s="407">
        <f>K38+K39+K40</f>
        <v>34.879999999999995</v>
      </c>
      <c r="L41" s="84"/>
      <c r="M41" s="356">
        <f>SUM(M38:M40)</f>
        <v>2.8899999999999997</v>
      </c>
    </row>
    <row r="42" spans="1:13" s="3" customFormat="1" ht="102" customHeight="1">
      <c r="A42" s="90" t="s">
        <v>34</v>
      </c>
      <c r="B42" s="97">
        <v>25</v>
      </c>
      <c r="C42" s="97"/>
      <c r="D42" s="91" t="s">
        <v>19</v>
      </c>
      <c r="E42" s="88">
        <v>25</v>
      </c>
      <c r="F42" s="88">
        <v>25</v>
      </c>
      <c r="G42" s="407">
        <f>E42*бжу!C23/100</f>
        <v>1.65</v>
      </c>
      <c r="H42" s="407">
        <f>E42*бжу!D23/100</f>
        <v>0.3</v>
      </c>
      <c r="I42" s="407">
        <f>E42*бжу!E23/100</f>
        <v>8.825</v>
      </c>
      <c r="J42" s="407">
        <f>E42*бжу!G23/100</f>
        <v>0</v>
      </c>
      <c r="K42" s="407">
        <f>E42*бжу!F23/100</f>
        <v>45.25</v>
      </c>
      <c r="L42" s="168">
        <v>62</v>
      </c>
      <c r="M42" s="170">
        <f>E42*L42/1000</f>
        <v>1.55</v>
      </c>
    </row>
    <row r="43" spans="1:13" s="3" customFormat="1" ht="102" customHeight="1">
      <c r="A43" s="594" t="s">
        <v>23</v>
      </c>
      <c r="B43" s="595"/>
      <c r="C43" s="595"/>
      <c r="D43" s="595"/>
      <c r="E43" s="595"/>
      <c r="F43" s="596"/>
      <c r="G43" s="410">
        <f>G26+G37+G41+G42</f>
        <v>18.540000000000003</v>
      </c>
      <c r="H43" s="410">
        <f>H26+H37+H41+H42</f>
        <v>11.9804</v>
      </c>
      <c r="I43" s="410">
        <f>I26+I37+I41+I42</f>
        <v>59.0128</v>
      </c>
      <c r="J43" s="410">
        <f>J26+J37+J41+J42</f>
        <v>18.679000000000002</v>
      </c>
      <c r="K43" s="410">
        <f>K26+K37+K41+K42</f>
        <v>416.216</v>
      </c>
      <c r="L43" s="284"/>
      <c r="M43" s="285">
        <f>M26+M37+M41+M42</f>
        <v>33.616299999999995</v>
      </c>
    </row>
    <row r="44" spans="1:13" s="3" customFormat="1" ht="102" customHeight="1">
      <c r="A44" s="571" t="s">
        <v>20</v>
      </c>
      <c r="B44" s="572"/>
      <c r="C44" s="572"/>
      <c r="D44" s="572"/>
      <c r="E44" s="572"/>
      <c r="F44" s="572"/>
      <c r="G44" s="572"/>
      <c r="H44" s="572"/>
      <c r="I44" s="572"/>
      <c r="J44" s="572"/>
      <c r="K44" s="572"/>
      <c r="L44" s="572"/>
      <c r="M44" s="573"/>
    </row>
    <row r="45" spans="1:13" s="3" customFormat="1" ht="102" customHeight="1">
      <c r="A45" s="566" t="s">
        <v>186</v>
      </c>
      <c r="B45" s="564">
        <v>130</v>
      </c>
      <c r="C45" s="568">
        <v>182</v>
      </c>
      <c r="D45" s="94" t="s">
        <v>247</v>
      </c>
      <c r="E45" s="85">
        <v>13</v>
      </c>
      <c r="F45" s="85">
        <v>13</v>
      </c>
      <c r="G45" s="408">
        <f>E45*бжу!C7/100</f>
        <v>1.339</v>
      </c>
      <c r="H45" s="408">
        <f>E45*бжу!D7/100</f>
        <v>0.13</v>
      </c>
      <c r="I45" s="408">
        <f>E45*бжу!E7/100</f>
        <v>8.827</v>
      </c>
      <c r="J45" s="408">
        <f>E45*бжу!G7/100</f>
        <v>0</v>
      </c>
      <c r="K45" s="408">
        <f>E45*бжу!F7/100</f>
        <v>42.64</v>
      </c>
      <c r="L45" s="85">
        <v>50</v>
      </c>
      <c r="M45" s="169">
        <f>E45*L45/1000</f>
        <v>0.65</v>
      </c>
    </row>
    <row r="46" spans="1:13" s="3" customFormat="1" ht="102" customHeight="1">
      <c r="A46" s="567"/>
      <c r="B46" s="567"/>
      <c r="C46" s="569"/>
      <c r="D46" s="94" t="s">
        <v>18</v>
      </c>
      <c r="E46" s="88">
        <v>100</v>
      </c>
      <c r="F46" s="88">
        <v>100</v>
      </c>
      <c r="G46" s="408">
        <f>E46*бжу!C17/100</f>
        <v>2.8</v>
      </c>
      <c r="H46" s="408">
        <f>E46*бжу!D17/100</f>
        <v>3.2</v>
      </c>
      <c r="I46" s="408">
        <f>E46*бжу!E17/100</f>
        <v>9.4</v>
      </c>
      <c r="J46" s="408">
        <f>E46*бжу!G17/100</f>
        <v>1.3</v>
      </c>
      <c r="K46" s="408">
        <f>E46*бжу!F17/100</f>
        <v>58</v>
      </c>
      <c r="L46" s="168">
        <v>46</v>
      </c>
      <c r="M46" s="169">
        <f>E46*L46/1000</f>
        <v>4.6</v>
      </c>
    </row>
    <row r="47" spans="1:13" s="3" customFormat="1" ht="102" customHeight="1">
      <c r="A47" s="567"/>
      <c r="B47" s="567"/>
      <c r="C47" s="569"/>
      <c r="D47" s="94" t="s">
        <v>296</v>
      </c>
      <c r="E47" s="88">
        <v>2</v>
      </c>
      <c r="F47" s="88">
        <v>2</v>
      </c>
      <c r="G47" s="408">
        <f>E47*бжу!C19/100</f>
        <v>0</v>
      </c>
      <c r="H47" s="408">
        <f>E47*бжу!D19/100</f>
        <v>0</v>
      </c>
      <c r="I47" s="408">
        <f>E47*бжу!E19/100</f>
        <v>1.996</v>
      </c>
      <c r="J47" s="408">
        <f>E47*бжу!G19/100</f>
        <v>0</v>
      </c>
      <c r="K47" s="408">
        <f>E47*бжу!F19/100</f>
        <v>7.58</v>
      </c>
      <c r="L47" s="168">
        <v>60</v>
      </c>
      <c r="M47" s="169">
        <f>E47*L47/1000</f>
        <v>0.12</v>
      </c>
    </row>
    <row r="48" spans="1:13" s="3" customFormat="1" ht="102" customHeight="1">
      <c r="A48" s="567"/>
      <c r="B48" s="567"/>
      <c r="C48" s="570"/>
      <c r="D48" s="94" t="s">
        <v>10</v>
      </c>
      <c r="E48" s="88">
        <v>3</v>
      </c>
      <c r="F48" s="88">
        <v>3</v>
      </c>
      <c r="G48" s="408">
        <f>E48*бжу!C14/100</f>
        <v>0.075</v>
      </c>
      <c r="H48" s="408">
        <f>E48*бжу!D14/100</f>
        <v>1.845</v>
      </c>
      <c r="I48" s="408">
        <f>E48*бжу!E14/100</f>
        <v>0.204</v>
      </c>
      <c r="J48" s="408">
        <f>E48*бжу!G14/100</f>
        <v>0</v>
      </c>
      <c r="K48" s="408">
        <f>E48*бжу!F14/100</f>
        <v>16.98</v>
      </c>
      <c r="L48" s="168">
        <v>500</v>
      </c>
      <c r="M48" s="169">
        <f>E48*L48/1000</f>
        <v>1.5</v>
      </c>
    </row>
    <row r="49" spans="1:13" s="3" customFormat="1" ht="102" customHeight="1">
      <c r="A49" s="560"/>
      <c r="B49" s="560"/>
      <c r="C49" s="560"/>
      <c r="D49" s="560"/>
      <c r="E49" s="560"/>
      <c r="F49" s="560"/>
      <c r="G49" s="407">
        <f>G45+G46+G47+G48</f>
        <v>4.2139999999999995</v>
      </c>
      <c r="H49" s="407">
        <f>H45+H46+H47+H48</f>
        <v>5.175</v>
      </c>
      <c r="I49" s="407">
        <f>I45+I46+I47+I48</f>
        <v>20.427</v>
      </c>
      <c r="J49" s="407">
        <f>J45+J46+J47+J48</f>
        <v>1.3</v>
      </c>
      <c r="K49" s="407">
        <f>K45+K46+K47+K48</f>
        <v>125.2</v>
      </c>
      <c r="L49" s="97"/>
      <c r="M49" s="170">
        <f>SUM(M45:M48)</f>
        <v>6.87</v>
      </c>
    </row>
    <row r="50" spans="1:13" s="3" customFormat="1" ht="102" customHeight="1">
      <c r="A50" s="592" t="s">
        <v>39</v>
      </c>
      <c r="B50" s="591">
        <v>150</v>
      </c>
      <c r="C50" s="561">
        <v>416</v>
      </c>
      <c r="D50" s="91" t="s">
        <v>320</v>
      </c>
      <c r="E50" s="88">
        <v>1</v>
      </c>
      <c r="F50" s="88">
        <v>1</v>
      </c>
      <c r="G50" s="408">
        <f>E50*бжу!C29/100</f>
        <v>0.135</v>
      </c>
      <c r="H50" s="408">
        <f>E50*бжу!D29/100</f>
        <v>0.54</v>
      </c>
      <c r="I50" s="408">
        <f>E50*бжу!E29/100</f>
        <v>0.18600000000000003</v>
      </c>
      <c r="J50" s="408">
        <f>E50*бжу!G29/100</f>
        <v>0</v>
      </c>
      <c r="K50" s="408">
        <f>E50*бжу!F29/100</f>
        <v>6.1</v>
      </c>
      <c r="L50" s="168">
        <v>605</v>
      </c>
      <c r="M50" s="171">
        <f>E50*L50/1000</f>
        <v>0.605</v>
      </c>
    </row>
    <row r="51" spans="1:13" s="3" customFormat="1" ht="102" customHeight="1">
      <c r="A51" s="592"/>
      <c r="B51" s="591"/>
      <c r="C51" s="562"/>
      <c r="D51" s="91" t="s">
        <v>32</v>
      </c>
      <c r="E51" s="88">
        <v>100</v>
      </c>
      <c r="F51" s="88">
        <v>100</v>
      </c>
      <c r="G51" s="408">
        <f>E51*бжу!C17/100</f>
        <v>2.8</v>
      </c>
      <c r="H51" s="408">
        <f>E51*бжу!D17/100</f>
        <v>3.2</v>
      </c>
      <c r="I51" s="408">
        <f>E51*бжу!E17/100</f>
        <v>9.4</v>
      </c>
      <c r="J51" s="408">
        <f>E51*бжу!G17/100</f>
        <v>1.3</v>
      </c>
      <c r="K51" s="408">
        <f>E51*бжу!F17/100</f>
        <v>58</v>
      </c>
      <c r="L51" s="168">
        <v>46</v>
      </c>
      <c r="M51" s="171">
        <f>E51*L51/1000</f>
        <v>4.6</v>
      </c>
    </row>
    <row r="52" spans="1:13" s="9" customFormat="1" ht="117" customHeight="1">
      <c r="A52" s="592"/>
      <c r="B52" s="591"/>
      <c r="C52" s="563"/>
      <c r="D52" s="91" t="s">
        <v>298</v>
      </c>
      <c r="E52" s="88">
        <v>6</v>
      </c>
      <c r="F52" s="88">
        <v>6</v>
      </c>
      <c r="G52" s="408">
        <f>E52*бжу!C19/100</f>
        <v>0</v>
      </c>
      <c r="H52" s="408">
        <f>E52*бжу!D19/100</f>
        <v>0</v>
      </c>
      <c r="I52" s="408">
        <f>E52*бжу!E19/100</f>
        <v>5.9879999999999995</v>
      </c>
      <c r="J52" s="408">
        <f>E52*бжу!G19/100</f>
        <v>0</v>
      </c>
      <c r="K52" s="408">
        <f>E52*бжу!F1/100</f>
        <v>0</v>
      </c>
      <c r="L52" s="168">
        <v>60</v>
      </c>
      <c r="M52" s="171">
        <f>E52*L52/1000</f>
        <v>0.36</v>
      </c>
    </row>
    <row r="53" spans="1:13" s="3" customFormat="1" ht="91.5" customHeight="1">
      <c r="A53" s="560"/>
      <c r="B53" s="560"/>
      <c r="C53" s="560"/>
      <c r="D53" s="560"/>
      <c r="E53" s="560"/>
      <c r="F53" s="560"/>
      <c r="G53" s="407">
        <f>G50++G51+G52</f>
        <v>2.9349999999999996</v>
      </c>
      <c r="H53" s="407">
        <f>H50++H51+H52</f>
        <v>3.74</v>
      </c>
      <c r="I53" s="407">
        <f>I50++I51+I52</f>
        <v>15.574</v>
      </c>
      <c r="J53" s="407">
        <f>J50++J51+J52</f>
        <v>1.3</v>
      </c>
      <c r="K53" s="407">
        <f>K50++K51+K52</f>
        <v>64.1</v>
      </c>
      <c r="L53" s="97"/>
      <c r="M53" s="170">
        <f>SUM(M50:M52)</f>
        <v>5.565</v>
      </c>
    </row>
    <row r="54" spans="1:13" s="9" customFormat="1" ht="108" customHeight="1">
      <c r="A54" s="92" t="s">
        <v>35</v>
      </c>
      <c r="B54" s="93">
        <v>25</v>
      </c>
      <c r="C54" s="93"/>
      <c r="D54" s="94" t="s">
        <v>11</v>
      </c>
      <c r="E54" s="85">
        <v>25</v>
      </c>
      <c r="F54" s="85">
        <v>25</v>
      </c>
      <c r="G54" s="407">
        <f>E54*бжу!C22/100</f>
        <v>2.175</v>
      </c>
      <c r="H54" s="407">
        <f>E54*бжу!D22/100</f>
        <v>0.375</v>
      </c>
      <c r="I54" s="407">
        <f>E54*бжу!E22/100</f>
        <v>10</v>
      </c>
      <c r="J54" s="407">
        <f>E54*бжу!G22/100</f>
        <v>0</v>
      </c>
      <c r="K54" s="407">
        <f>E54*бжу!F22/100</f>
        <v>52.25</v>
      </c>
      <c r="L54" s="85">
        <v>62</v>
      </c>
      <c r="M54" s="298">
        <f>L54*E54/1000</f>
        <v>1.55</v>
      </c>
    </row>
    <row r="55" spans="1:13" s="9" customFormat="1" ht="114" customHeight="1">
      <c r="A55" s="341" t="s">
        <v>142</v>
      </c>
      <c r="B55" s="342">
        <v>25</v>
      </c>
      <c r="C55" s="342"/>
      <c r="D55" s="343" t="s">
        <v>262</v>
      </c>
      <c r="E55" s="88">
        <v>25</v>
      </c>
      <c r="F55" s="88">
        <v>25</v>
      </c>
      <c r="G55" s="407">
        <v>0.7</v>
      </c>
      <c r="H55" s="407">
        <v>0.24</v>
      </c>
      <c r="I55" s="407">
        <v>14.6</v>
      </c>
      <c r="J55" s="407">
        <v>0</v>
      </c>
      <c r="K55" s="407">
        <v>61.8</v>
      </c>
      <c r="L55" s="174">
        <v>100</v>
      </c>
      <c r="M55" s="298">
        <f>L55*E55/1000</f>
        <v>2.5</v>
      </c>
    </row>
    <row r="56" spans="1:13" s="3" customFormat="1" ht="102" customHeight="1">
      <c r="A56" s="583" t="s">
        <v>25</v>
      </c>
      <c r="B56" s="583"/>
      <c r="C56" s="583"/>
      <c r="D56" s="583"/>
      <c r="E56" s="583"/>
      <c r="F56" s="583"/>
      <c r="G56" s="410">
        <f>G49++G53+G54+G55</f>
        <v>10.023999999999997</v>
      </c>
      <c r="H56" s="410">
        <f>H49++H53+H54+H55</f>
        <v>9.53</v>
      </c>
      <c r="I56" s="410">
        <f>I49++I53+I54+I55</f>
        <v>60.601</v>
      </c>
      <c r="J56" s="410">
        <f>J49++J53+J54+J55</f>
        <v>2.6</v>
      </c>
      <c r="K56" s="410">
        <f>K49++K53+K54+K55</f>
        <v>303.35</v>
      </c>
      <c r="L56" s="284"/>
      <c r="M56" s="285">
        <f>M49+M53+M55+M54</f>
        <v>16.485</v>
      </c>
    </row>
    <row r="57" spans="1:13" s="9" customFormat="1" ht="120.75" customHeight="1">
      <c r="A57" s="423" t="s">
        <v>219</v>
      </c>
      <c r="B57" s="360">
        <v>3</v>
      </c>
      <c r="C57" s="360"/>
      <c r="D57" s="368" t="s">
        <v>218</v>
      </c>
      <c r="E57" s="369">
        <v>3</v>
      </c>
      <c r="F57" s="369">
        <v>3</v>
      </c>
      <c r="G57" s="410"/>
      <c r="H57" s="410"/>
      <c r="I57" s="410"/>
      <c r="J57" s="410"/>
      <c r="K57" s="410"/>
      <c r="L57" s="369">
        <v>10.3</v>
      </c>
      <c r="M57" s="370">
        <f>E57*L57/1000</f>
        <v>0.030900000000000004</v>
      </c>
    </row>
    <row r="58" spans="1:13" s="3" customFormat="1" ht="102" customHeight="1">
      <c r="A58" s="593" t="s">
        <v>26</v>
      </c>
      <c r="B58" s="593"/>
      <c r="C58" s="593"/>
      <c r="D58" s="593"/>
      <c r="E58" s="593"/>
      <c r="F58" s="593"/>
      <c r="G58" s="287">
        <f>G15+G18+G43+G56</f>
        <v>36.282</v>
      </c>
      <c r="H58" s="287">
        <f>H15+H18+H43+H56</f>
        <v>28.790599999999998</v>
      </c>
      <c r="I58" s="287">
        <f>I15+I18+I43+I56</f>
        <v>170.7069</v>
      </c>
      <c r="J58" s="287">
        <f>J15+J18+J43+J56</f>
        <v>23.059000000000005</v>
      </c>
      <c r="K58" s="287">
        <f>K15+K18+K43+K56</f>
        <v>1001.4320000000001</v>
      </c>
      <c r="L58" s="288"/>
      <c r="M58" s="289">
        <f>M15+M18+M43+M56+M57</f>
        <v>73.1822</v>
      </c>
    </row>
    <row r="59" spans="1:13" ht="99.75" customHeight="1">
      <c r="A59" s="98"/>
      <c r="B59" s="98"/>
      <c r="C59" s="98"/>
      <c r="D59" s="235"/>
      <c r="E59" s="99"/>
      <c r="F59" s="99"/>
      <c r="G59" s="404"/>
      <c r="H59" s="404"/>
      <c r="I59" s="404"/>
      <c r="J59" s="404"/>
      <c r="K59" s="404"/>
      <c r="L59" s="236"/>
      <c r="M59" s="164"/>
    </row>
    <row r="60" spans="1:13" ht="30" customHeight="1">
      <c r="A60" s="98"/>
      <c r="B60" s="98"/>
      <c r="C60" s="98"/>
      <c r="D60" s="164"/>
      <c r="E60" s="165"/>
      <c r="F60" s="165"/>
      <c r="G60" s="403"/>
      <c r="H60" s="403"/>
      <c r="I60" s="403"/>
      <c r="J60" s="403"/>
      <c r="K60" s="403"/>
      <c r="L60" s="172"/>
      <c r="M60" s="164"/>
    </row>
    <row r="61" spans="1:13" ht="91.5">
      <c r="A61" s="98"/>
      <c r="B61" s="98"/>
      <c r="C61" s="98"/>
      <c r="D61" s="164"/>
      <c r="E61" s="165"/>
      <c r="F61" s="165"/>
      <c r="G61" s="403"/>
      <c r="H61" s="403"/>
      <c r="I61" s="403"/>
      <c r="J61" s="403"/>
      <c r="K61" s="403"/>
      <c r="L61" s="172"/>
      <c r="M61" s="164"/>
    </row>
    <row r="62" spans="1:13" ht="91.5">
      <c r="A62" s="98"/>
      <c r="B62" s="98"/>
      <c r="C62" s="98"/>
      <c r="D62" s="164"/>
      <c r="E62" s="165"/>
      <c r="F62" s="165"/>
      <c r="G62" s="403"/>
      <c r="H62" s="403"/>
      <c r="I62" s="403"/>
      <c r="J62" s="403"/>
      <c r="K62" s="403"/>
      <c r="L62" s="172"/>
      <c r="M62" s="164"/>
    </row>
    <row r="63" spans="1:13" ht="91.5">
      <c r="A63" s="98"/>
      <c r="B63" s="98"/>
      <c r="C63" s="98"/>
      <c r="D63" s="164"/>
      <c r="E63" s="165"/>
      <c r="F63" s="165"/>
      <c r="G63" s="403"/>
      <c r="H63" s="403"/>
      <c r="I63" s="403"/>
      <c r="J63" s="403"/>
      <c r="K63" s="403"/>
      <c r="L63" s="172"/>
      <c r="M63" s="164"/>
    </row>
    <row r="64" spans="1:13" ht="93" customHeight="1">
      <c r="A64" s="164"/>
      <c r="B64" s="164"/>
      <c r="C64" s="164"/>
      <c r="D64" s="164"/>
      <c r="E64" s="164"/>
      <c r="F64" s="164"/>
      <c r="G64" s="412"/>
      <c r="H64" s="412"/>
      <c r="I64" s="412"/>
      <c r="J64" s="412"/>
      <c r="K64" s="412"/>
      <c r="L64" s="172"/>
      <c r="M64" s="164"/>
    </row>
    <row r="65" spans="1:13" ht="91.5">
      <c r="A65" s="233"/>
      <c r="B65" s="233"/>
      <c r="C65" s="233"/>
      <c r="D65" s="233"/>
      <c r="E65" s="233"/>
      <c r="F65" s="233"/>
      <c r="G65" s="413"/>
      <c r="H65" s="413"/>
      <c r="I65" s="413"/>
      <c r="J65" s="413"/>
      <c r="K65" s="413"/>
      <c r="L65" s="234"/>
      <c r="M65" s="233"/>
    </row>
    <row r="66" spans="1:11" ht="91.5">
      <c r="A66" s="86"/>
      <c r="B66" s="86"/>
      <c r="C66" s="86"/>
      <c r="E66" s="86"/>
      <c r="F66" s="86"/>
      <c r="G66" s="414"/>
      <c r="H66" s="414"/>
      <c r="I66" s="414"/>
      <c r="J66" s="414"/>
      <c r="K66" s="414"/>
    </row>
    <row r="67" spans="1:11" ht="91.5">
      <c r="A67" s="86"/>
      <c r="B67" s="86"/>
      <c r="C67" s="86"/>
      <c r="E67" s="86"/>
      <c r="F67" s="86"/>
      <c r="G67" s="414"/>
      <c r="H67" s="414"/>
      <c r="I67" s="414"/>
      <c r="J67" s="414"/>
      <c r="K67" s="414"/>
    </row>
    <row r="68" spans="1:11" ht="91.5">
      <c r="A68" s="86"/>
      <c r="B68" s="86"/>
      <c r="C68" s="86"/>
      <c r="E68" s="86"/>
      <c r="F68" s="86"/>
      <c r="G68" s="414"/>
      <c r="H68" s="414"/>
      <c r="I68" s="414"/>
      <c r="J68" s="414"/>
      <c r="K68" s="414"/>
    </row>
    <row r="69" spans="1:11" ht="91.5">
      <c r="A69" s="86"/>
      <c r="B69" s="86"/>
      <c r="C69" s="86"/>
      <c r="E69" s="86"/>
      <c r="F69" s="86"/>
      <c r="G69" s="414"/>
      <c r="H69" s="414"/>
      <c r="I69" s="414"/>
      <c r="J69" s="414"/>
      <c r="K69" s="414"/>
    </row>
    <row r="70" spans="1:11" ht="91.5">
      <c r="A70" s="86"/>
      <c r="B70" s="86"/>
      <c r="C70" s="86"/>
      <c r="E70" s="86"/>
      <c r="F70" s="86"/>
      <c r="G70" s="414"/>
      <c r="H70" s="414"/>
      <c r="I70" s="414"/>
      <c r="J70" s="414"/>
      <c r="K70" s="414"/>
    </row>
    <row r="71" spans="1:11" ht="91.5">
      <c r="A71" s="86"/>
      <c r="B71" s="86"/>
      <c r="C71" s="86"/>
      <c r="E71" s="86"/>
      <c r="F71" s="86"/>
      <c r="G71" s="414"/>
      <c r="H71" s="414"/>
      <c r="I71" s="414"/>
      <c r="J71" s="414"/>
      <c r="K71" s="414"/>
    </row>
    <row r="72" spans="1:11" ht="91.5">
      <c r="A72" s="86"/>
      <c r="B72" s="86"/>
      <c r="C72" s="86"/>
      <c r="E72" s="86"/>
      <c r="F72" s="86"/>
      <c r="G72" s="414"/>
      <c r="H72" s="414"/>
      <c r="I72" s="414"/>
      <c r="J72" s="414"/>
      <c r="K72" s="414"/>
    </row>
    <row r="73" spans="1:11" ht="91.5">
      <c r="A73" s="86"/>
      <c r="B73" s="86"/>
      <c r="C73" s="86"/>
      <c r="E73" s="86"/>
      <c r="F73" s="86"/>
      <c r="G73" s="414"/>
      <c r="H73" s="414"/>
      <c r="I73" s="414"/>
      <c r="J73" s="414"/>
      <c r="K73" s="414"/>
    </row>
    <row r="74" spans="1:11" ht="91.5">
      <c r="A74" s="86"/>
      <c r="B74" s="86"/>
      <c r="C74" s="86"/>
      <c r="E74" s="86"/>
      <c r="F74" s="86"/>
      <c r="G74" s="414"/>
      <c r="H74" s="414"/>
      <c r="I74" s="414"/>
      <c r="J74" s="414"/>
      <c r="K74" s="414"/>
    </row>
    <row r="75" spans="1:11" ht="91.5">
      <c r="A75" s="86"/>
      <c r="B75" s="86"/>
      <c r="C75" s="86"/>
      <c r="E75" s="86"/>
      <c r="F75" s="86"/>
      <c r="G75" s="414"/>
      <c r="H75" s="414"/>
      <c r="I75" s="414"/>
      <c r="J75" s="414"/>
      <c r="K75" s="414"/>
    </row>
    <row r="76" spans="1:11" ht="91.5">
      <c r="A76" s="86"/>
      <c r="B76" s="86"/>
      <c r="C76" s="86"/>
      <c r="E76" s="86"/>
      <c r="F76" s="86"/>
      <c r="G76" s="414"/>
      <c r="H76" s="414"/>
      <c r="I76" s="414"/>
      <c r="J76" s="414"/>
      <c r="K76" s="414"/>
    </row>
    <row r="77" spans="1:11" ht="91.5">
      <c r="A77" s="86"/>
      <c r="B77" s="86"/>
      <c r="C77" s="86"/>
      <c r="E77" s="86"/>
      <c r="F77" s="86"/>
      <c r="G77" s="414"/>
      <c r="H77" s="414"/>
      <c r="I77" s="414"/>
      <c r="J77" s="414"/>
      <c r="K77" s="414"/>
    </row>
  </sheetData>
  <sheetProtection/>
  <mergeCells count="38">
    <mergeCell ref="A44:M44"/>
    <mergeCell ref="A38:A40"/>
    <mergeCell ref="B50:B52"/>
    <mergeCell ref="A50:A52"/>
    <mergeCell ref="A58:F58"/>
    <mergeCell ref="A43:F43"/>
    <mergeCell ref="A49:F49"/>
    <mergeCell ref="A53:F53"/>
    <mergeCell ref="A56:F56"/>
    <mergeCell ref="A45:A48"/>
    <mergeCell ref="C45:C48"/>
    <mergeCell ref="A8:A9"/>
    <mergeCell ref="C50:C52"/>
    <mergeCell ref="B45:B48"/>
    <mergeCell ref="B20:B25"/>
    <mergeCell ref="A18:F18"/>
    <mergeCell ref="A26:F26"/>
    <mergeCell ref="A27:A36"/>
    <mergeCell ref="A41:F41"/>
    <mergeCell ref="B38:B40"/>
    <mergeCell ref="C38:C40"/>
    <mergeCell ref="A4:K4"/>
    <mergeCell ref="A7:F7"/>
    <mergeCell ref="B8:B9"/>
    <mergeCell ref="C8:C9"/>
    <mergeCell ref="A16:M16"/>
    <mergeCell ref="A5:A6"/>
    <mergeCell ref="C5:C6"/>
    <mergeCell ref="A15:F15"/>
    <mergeCell ref="B5:B6"/>
    <mergeCell ref="A10:F10"/>
    <mergeCell ref="A37:F37"/>
    <mergeCell ref="C27:C36"/>
    <mergeCell ref="B27:B36"/>
    <mergeCell ref="A20:A25"/>
    <mergeCell ref="C20:C25"/>
    <mergeCell ref="A19:M19"/>
    <mergeCell ref="A14:F14"/>
  </mergeCells>
  <printOptions/>
  <pageMargins left="0.45" right="0.29" top="0.75" bottom="0.46" header="0.3" footer="0.3"/>
  <pageSetup horizontalDpi="600" verticalDpi="600" orientation="portrait" paperSize="9" scale="1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14" zoomScaleNormal="89" zoomScaleSheetLayoutView="14" zoomScalePageLayoutView="0" workbookViewId="0" topLeftCell="A22">
      <selection activeCell="D54" sqref="D54"/>
    </sheetView>
  </sheetViews>
  <sheetFormatPr defaultColWidth="9.140625" defaultRowHeight="15"/>
  <cols>
    <col min="1" max="1" width="136.28125" style="13" customWidth="1"/>
    <col min="2" max="2" width="46.7109375" style="13" customWidth="1"/>
    <col min="3" max="3" width="73.28125" style="13" customWidth="1"/>
    <col min="4" max="4" width="126.140625" style="9" customWidth="1"/>
    <col min="5" max="5" width="66.7109375" style="182" customWidth="1"/>
    <col min="6" max="6" width="62.8515625" style="182" customWidth="1"/>
    <col min="7" max="7" width="60.57421875" style="101" customWidth="1"/>
    <col min="8" max="8" width="61.57421875" style="101" customWidth="1"/>
    <col min="9" max="9" width="60.00390625" style="101" customWidth="1"/>
    <col min="10" max="10" width="50.421875" style="101" customWidth="1"/>
    <col min="11" max="11" width="79.8515625" style="101" customWidth="1"/>
    <col min="12" max="12" width="51.8515625" style="182" customWidth="1"/>
    <col min="13" max="13" width="53.28125" style="9" customWidth="1"/>
    <col min="14" max="14" width="2.00390625" style="0" customWidth="1"/>
  </cols>
  <sheetData>
    <row r="1" spans="1:13" ht="91.5">
      <c r="A1" s="98"/>
      <c r="B1" s="175"/>
      <c r="C1" s="175"/>
      <c r="D1" s="175" t="s">
        <v>69</v>
      </c>
      <c r="E1" s="99"/>
      <c r="F1" s="99"/>
      <c r="G1" s="404"/>
      <c r="H1" s="404"/>
      <c r="I1" s="404"/>
      <c r="J1" s="404"/>
      <c r="K1" s="405" t="s">
        <v>293</v>
      </c>
      <c r="L1" s="100"/>
      <c r="M1" s="164"/>
    </row>
    <row r="2" spans="1:13" ht="91.5">
      <c r="A2" s="98"/>
      <c r="B2" s="99" t="s">
        <v>99</v>
      </c>
      <c r="C2" s="99"/>
      <c r="D2" s="99"/>
      <c r="E2" s="99"/>
      <c r="F2" s="99"/>
      <c r="G2" s="404"/>
      <c r="H2" s="404"/>
      <c r="I2" s="404"/>
      <c r="J2" s="404"/>
      <c r="K2" s="405"/>
      <c r="L2" s="99"/>
      <c r="M2" s="164"/>
    </row>
    <row r="3" spans="1:13" ht="189" customHeight="1">
      <c r="A3" s="97" t="s">
        <v>220</v>
      </c>
      <c r="B3" s="97" t="s">
        <v>0</v>
      </c>
      <c r="C3" s="93" t="s">
        <v>129</v>
      </c>
      <c r="D3" s="97" t="s">
        <v>1</v>
      </c>
      <c r="E3" s="97" t="s">
        <v>2</v>
      </c>
      <c r="F3" s="97" t="s">
        <v>3</v>
      </c>
      <c r="G3" s="406" t="s">
        <v>4</v>
      </c>
      <c r="H3" s="406" t="s">
        <v>5</v>
      </c>
      <c r="I3" s="406" t="s">
        <v>6</v>
      </c>
      <c r="J3" s="406" t="s">
        <v>128</v>
      </c>
      <c r="K3" s="407" t="s">
        <v>7</v>
      </c>
      <c r="L3" s="93" t="s">
        <v>122</v>
      </c>
      <c r="M3" s="166" t="s">
        <v>221</v>
      </c>
    </row>
    <row r="4" spans="1:13" s="2" customFormat="1" ht="108" customHeight="1">
      <c r="A4" s="578" t="s">
        <v>8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84"/>
      <c r="M4" s="91"/>
    </row>
    <row r="5" spans="1:13" s="2" customFormat="1" ht="108" customHeight="1">
      <c r="A5" s="581" t="s">
        <v>183</v>
      </c>
      <c r="B5" s="564">
        <v>150</v>
      </c>
      <c r="C5" s="568">
        <v>179</v>
      </c>
      <c r="D5" s="94" t="s">
        <v>131</v>
      </c>
      <c r="E5" s="85">
        <v>45</v>
      </c>
      <c r="F5" s="85">
        <v>45</v>
      </c>
      <c r="G5" s="408">
        <f>E5*бжу!C6/100</f>
        <v>4.86</v>
      </c>
      <c r="H5" s="408">
        <f>E5*бжу!D6/100</f>
        <v>1.395</v>
      </c>
      <c r="I5" s="408">
        <f>E5*бжу!E6/100</f>
        <v>28.4625</v>
      </c>
      <c r="J5" s="408">
        <f>E5*бжу!G6/100</f>
        <v>0</v>
      </c>
      <c r="K5" s="408">
        <f>E5*бжу!F6/100</f>
        <v>128.7</v>
      </c>
      <c r="L5" s="167">
        <v>115</v>
      </c>
      <c r="M5" s="169">
        <f>L5*E5/1000</f>
        <v>5.175</v>
      </c>
    </row>
    <row r="6" spans="1:13" s="2" customFormat="1" ht="183" customHeight="1">
      <c r="A6" s="582"/>
      <c r="B6" s="584"/>
      <c r="C6" s="570"/>
      <c r="D6" s="91" t="s">
        <v>10</v>
      </c>
      <c r="E6" s="85">
        <v>5</v>
      </c>
      <c r="F6" s="85">
        <v>5</v>
      </c>
      <c r="G6" s="408">
        <f>E6*бжу!C14/100</f>
        <v>0.125</v>
      </c>
      <c r="H6" s="408">
        <f>E6*бжу!D14/100</f>
        <v>3.075</v>
      </c>
      <c r="I6" s="408">
        <f>E6*бжу!E14/100</f>
        <v>0.34</v>
      </c>
      <c r="J6" s="408">
        <f>E6*бжу!G14/100</f>
        <v>0</v>
      </c>
      <c r="K6" s="408">
        <f>E6*бжу!F14/100</f>
        <v>28.3</v>
      </c>
      <c r="L6" s="167">
        <v>500</v>
      </c>
      <c r="M6" s="169">
        <f>L6*E6/1000</f>
        <v>2.5</v>
      </c>
    </row>
    <row r="7" spans="1:13" s="2" customFormat="1" ht="108" customHeight="1">
      <c r="A7" s="560"/>
      <c r="B7" s="560"/>
      <c r="C7" s="560"/>
      <c r="D7" s="560"/>
      <c r="E7" s="560"/>
      <c r="F7" s="560"/>
      <c r="G7" s="409">
        <f>G5+G6</f>
        <v>4.985</v>
      </c>
      <c r="H7" s="409">
        <f>H5+H6</f>
        <v>4.470000000000001</v>
      </c>
      <c r="I7" s="409">
        <f>I5+I6</f>
        <v>28.8025</v>
      </c>
      <c r="J7" s="409">
        <f>J5+J6</f>
        <v>0</v>
      </c>
      <c r="K7" s="409">
        <f>K5+K6</f>
        <v>157</v>
      </c>
      <c r="L7" s="97"/>
      <c r="M7" s="170">
        <f>SUM(M5:M6)</f>
        <v>7.675</v>
      </c>
    </row>
    <row r="8" spans="1:13" s="2" customFormat="1" ht="108" customHeight="1">
      <c r="A8" s="585" t="s">
        <v>169</v>
      </c>
      <c r="B8" s="579" t="s">
        <v>289</v>
      </c>
      <c r="C8" s="579" t="s">
        <v>309</v>
      </c>
      <c r="D8" s="94" t="s">
        <v>11</v>
      </c>
      <c r="E8" s="85">
        <v>35</v>
      </c>
      <c r="F8" s="85">
        <v>35</v>
      </c>
      <c r="G8" s="408">
        <f>E8*бжу!C22/100</f>
        <v>3.045</v>
      </c>
      <c r="H8" s="408">
        <f>E8*бжу!D22/100</f>
        <v>0.525</v>
      </c>
      <c r="I8" s="408">
        <f>E8*бжу!E22/100</f>
        <v>14</v>
      </c>
      <c r="J8" s="408">
        <f>E8*бжу!G22/100</f>
        <v>0</v>
      </c>
      <c r="K8" s="408">
        <f>E8*бжу!F22/100</f>
        <v>73.15</v>
      </c>
      <c r="L8" s="85">
        <v>62</v>
      </c>
      <c r="M8" s="171">
        <f>L8*E8/1000</f>
        <v>2.17</v>
      </c>
    </row>
    <row r="9" spans="1:13" s="2" customFormat="1" ht="108" customHeight="1">
      <c r="A9" s="586"/>
      <c r="B9" s="580"/>
      <c r="C9" s="580"/>
      <c r="D9" s="94" t="s">
        <v>10</v>
      </c>
      <c r="E9" s="85">
        <v>8</v>
      </c>
      <c r="F9" s="85">
        <v>8</v>
      </c>
      <c r="G9" s="408">
        <f>E9*бжу!C14/100</f>
        <v>0.2</v>
      </c>
      <c r="H9" s="408">
        <f>E9*бжу!D14/100</f>
        <v>4.92</v>
      </c>
      <c r="I9" s="408">
        <f>E9*бжу!E14/100</f>
        <v>0.544</v>
      </c>
      <c r="J9" s="408">
        <f>E9*бжу!G14/100</f>
        <v>0</v>
      </c>
      <c r="K9" s="408">
        <f>E9*бжу!F14/100</f>
        <v>45.28</v>
      </c>
      <c r="L9" s="88">
        <v>500</v>
      </c>
      <c r="M9" s="171">
        <f>L9*E9/1000</f>
        <v>4</v>
      </c>
    </row>
    <row r="10" spans="1:13" s="2" customFormat="1" ht="108" customHeight="1">
      <c r="A10" s="560"/>
      <c r="B10" s="560"/>
      <c r="C10" s="560"/>
      <c r="D10" s="560"/>
      <c r="E10" s="560"/>
      <c r="F10" s="560"/>
      <c r="G10" s="409">
        <f>G8+G9</f>
        <v>3.245</v>
      </c>
      <c r="H10" s="409">
        <f>H8+H9</f>
        <v>5.445</v>
      </c>
      <c r="I10" s="409">
        <f>I8+I9</f>
        <v>14.544</v>
      </c>
      <c r="J10" s="409">
        <f>J8+J9</f>
        <v>0</v>
      </c>
      <c r="K10" s="409">
        <f>K8+K9</f>
        <v>118.43</v>
      </c>
      <c r="L10" s="84"/>
      <c r="M10" s="170">
        <f>SUM(M8:M9)</f>
        <v>6.17</v>
      </c>
    </row>
    <row r="11" spans="1:13" s="2" customFormat="1" ht="108" customHeight="1">
      <c r="A11" s="599" t="s">
        <v>155</v>
      </c>
      <c r="B11" s="598">
        <v>200</v>
      </c>
      <c r="C11" s="601">
        <v>412</v>
      </c>
      <c r="D11" s="299" t="s">
        <v>298</v>
      </c>
      <c r="E11" s="300">
        <v>6</v>
      </c>
      <c r="F11" s="300">
        <v>6</v>
      </c>
      <c r="G11" s="408">
        <f>E11*бжу!C19/100</f>
        <v>0</v>
      </c>
      <c r="H11" s="408">
        <f>E11*бжу!D19/100</f>
        <v>0</v>
      </c>
      <c r="I11" s="408">
        <f>E11*бжу!E19/100</f>
        <v>5.9879999999999995</v>
      </c>
      <c r="J11" s="408">
        <f>E11*бжу!G19/100</f>
        <v>0</v>
      </c>
      <c r="K11" s="408">
        <f>E11*бжу!F19/100</f>
        <v>22.74</v>
      </c>
      <c r="L11" s="290">
        <v>60</v>
      </c>
      <c r="M11" s="301">
        <f>L11*E11/1000</f>
        <v>0.36</v>
      </c>
    </row>
    <row r="12" spans="1:13" s="2" customFormat="1" ht="108" customHeight="1">
      <c r="A12" s="599"/>
      <c r="B12" s="598"/>
      <c r="C12" s="602"/>
      <c r="D12" s="299" t="s">
        <v>156</v>
      </c>
      <c r="E12" s="300">
        <v>7</v>
      </c>
      <c r="F12" s="300">
        <v>7</v>
      </c>
      <c r="G12" s="408">
        <f>E12*бжу!C33/100</f>
        <v>0.063</v>
      </c>
      <c r="H12" s="408">
        <f>E12*бжу!D33/100</f>
        <v>0.0042</v>
      </c>
      <c r="I12" s="408">
        <f>E12*бжу!E33/100</f>
        <v>0.1806</v>
      </c>
      <c r="J12" s="408">
        <f>E12*бжу!G33/100</f>
        <v>1.68</v>
      </c>
      <c r="K12" s="408">
        <f>E12*бжу!F33/100</f>
        <v>1.386</v>
      </c>
      <c r="L12" s="290">
        <v>225</v>
      </c>
      <c r="M12" s="301">
        <f>L12*E12/1000</f>
        <v>1.575</v>
      </c>
    </row>
    <row r="13" spans="1:13" s="2" customFormat="1" ht="108" customHeight="1">
      <c r="A13" s="600"/>
      <c r="B13" s="597"/>
      <c r="C13" s="603"/>
      <c r="D13" s="302" t="s">
        <v>295</v>
      </c>
      <c r="E13" s="290">
        <v>1</v>
      </c>
      <c r="F13" s="290">
        <v>1</v>
      </c>
      <c r="G13" s="408">
        <f>E13*бжу!C27/100</f>
        <v>0.2</v>
      </c>
      <c r="H13" s="408">
        <f>E13*бжу!D27/100</f>
        <v>0.051</v>
      </c>
      <c r="I13" s="408">
        <f>E13*бжу!E27/100</f>
        <v>0.15</v>
      </c>
      <c r="J13" s="408">
        <f>E13*бжу!G27/100</f>
        <v>0.1</v>
      </c>
      <c r="K13" s="408">
        <f>E13*бжу!F27/100</f>
        <v>0</v>
      </c>
      <c r="L13" s="290">
        <v>555</v>
      </c>
      <c r="M13" s="301">
        <f>L13*E13/1000</f>
        <v>0.555</v>
      </c>
    </row>
    <row r="14" spans="1:13" s="2" customFormat="1" ht="108" customHeight="1">
      <c r="A14" s="597"/>
      <c r="B14" s="597"/>
      <c r="C14" s="597"/>
      <c r="D14" s="597"/>
      <c r="E14" s="597"/>
      <c r="F14" s="597"/>
      <c r="G14" s="409">
        <f>G11+G12+G13</f>
        <v>0.263</v>
      </c>
      <c r="H14" s="409">
        <f>H11+H12+H13</f>
        <v>0.0552</v>
      </c>
      <c r="I14" s="409">
        <f>I11+I12+I13</f>
        <v>6.3186</v>
      </c>
      <c r="J14" s="409">
        <f>J11+J12+J13</f>
        <v>1.78</v>
      </c>
      <c r="K14" s="409">
        <f>K11+K12+K13</f>
        <v>24.125999999999998</v>
      </c>
      <c r="L14" s="303"/>
      <c r="M14" s="291">
        <f>SUM(M11:M13)</f>
        <v>2.49</v>
      </c>
    </row>
    <row r="15" spans="1:13" s="2" customFormat="1" ht="108" customHeight="1">
      <c r="A15" s="583" t="s">
        <v>24</v>
      </c>
      <c r="B15" s="583"/>
      <c r="C15" s="583"/>
      <c r="D15" s="583"/>
      <c r="E15" s="583"/>
      <c r="F15" s="583"/>
      <c r="G15" s="410">
        <f>G7+G10+G14</f>
        <v>8.493</v>
      </c>
      <c r="H15" s="410">
        <f>H7+H10+H14</f>
        <v>9.9702</v>
      </c>
      <c r="I15" s="410">
        <f>I7+I10+I14</f>
        <v>49.665099999999995</v>
      </c>
      <c r="J15" s="410">
        <f>J7+J10+J14</f>
        <v>1.78</v>
      </c>
      <c r="K15" s="410">
        <f>K7+K10+K14</f>
        <v>299.556</v>
      </c>
      <c r="L15" s="283"/>
      <c r="M15" s="285">
        <f>M7+M10+M14</f>
        <v>16.335</v>
      </c>
    </row>
    <row r="16" spans="1:13" s="2" customFormat="1" ht="108" customHeight="1">
      <c r="A16" s="571" t="s">
        <v>276</v>
      </c>
      <c r="B16" s="572"/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3"/>
    </row>
    <row r="17" spans="1:13" s="9" customFormat="1" ht="106.5" customHeight="1">
      <c r="A17" s="92" t="s">
        <v>58</v>
      </c>
      <c r="B17" s="93">
        <v>95</v>
      </c>
      <c r="C17" s="93"/>
      <c r="D17" s="94" t="s">
        <v>165</v>
      </c>
      <c r="E17" s="95">
        <v>95</v>
      </c>
      <c r="F17" s="85">
        <v>83.6</v>
      </c>
      <c r="G17" s="408">
        <f>E17*бжу!C30/100</f>
        <v>0.38</v>
      </c>
      <c r="H17" s="408">
        <f>E17*бжу!D300/100</f>
        <v>0</v>
      </c>
      <c r="I17" s="408">
        <f>E17*бжу!E30/100</f>
        <v>8.6925</v>
      </c>
      <c r="J17" s="408">
        <f>E17*бжу!G300/100</f>
        <v>0</v>
      </c>
      <c r="K17" s="408">
        <f>E17*бжу!F30/100</f>
        <v>37.62</v>
      </c>
      <c r="L17" s="85">
        <v>128</v>
      </c>
      <c r="M17" s="298">
        <f>L17*E17/1000</f>
        <v>12.16</v>
      </c>
    </row>
    <row r="18" spans="1:13" s="9" customFormat="1" ht="106.5" customHeight="1">
      <c r="A18" s="583" t="s">
        <v>278</v>
      </c>
      <c r="B18" s="583"/>
      <c r="C18" s="583"/>
      <c r="D18" s="583"/>
      <c r="E18" s="583"/>
      <c r="F18" s="583"/>
      <c r="G18" s="415">
        <f>G17</f>
        <v>0.38</v>
      </c>
      <c r="H18" s="415">
        <f>H17</f>
        <v>0</v>
      </c>
      <c r="I18" s="415">
        <f>I17</f>
        <v>8.6925</v>
      </c>
      <c r="J18" s="415">
        <f>J17</f>
        <v>0</v>
      </c>
      <c r="K18" s="415">
        <f>K17</f>
        <v>37.62</v>
      </c>
      <c r="L18" s="296"/>
      <c r="M18" s="304">
        <f>M17</f>
        <v>12.16</v>
      </c>
    </row>
    <row r="19" spans="1:13" s="2" customFormat="1" ht="108" customHeight="1">
      <c r="A19" s="571" t="s">
        <v>14</v>
      </c>
      <c r="B19" s="572"/>
      <c r="C19" s="572"/>
      <c r="D19" s="572"/>
      <c r="E19" s="572"/>
      <c r="F19" s="572"/>
      <c r="G19" s="572"/>
      <c r="H19" s="572"/>
      <c r="I19" s="572"/>
      <c r="J19" s="572"/>
      <c r="K19" s="572"/>
      <c r="L19" s="572"/>
      <c r="M19" s="573"/>
    </row>
    <row r="20" spans="1:13" s="2" customFormat="1" ht="108" customHeight="1">
      <c r="A20" s="566" t="s">
        <v>261</v>
      </c>
      <c r="B20" s="564">
        <v>200</v>
      </c>
      <c r="C20" s="568">
        <v>30</v>
      </c>
      <c r="D20" s="94" t="s">
        <v>245</v>
      </c>
      <c r="E20" s="88">
        <v>25</v>
      </c>
      <c r="F20" s="88">
        <v>25</v>
      </c>
      <c r="G20" s="408">
        <f>E20*бжу!C44/100</f>
        <v>5.125</v>
      </c>
      <c r="H20" s="408">
        <f>E20*бжу!D44/100</f>
        <v>0.4975</v>
      </c>
      <c r="I20" s="408">
        <f>E20*бжу!E44/100</f>
        <v>13.5075</v>
      </c>
      <c r="J20" s="408">
        <f>E20*бжу!G44/100</f>
        <v>0</v>
      </c>
      <c r="K20" s="408">
        <f>E20*бжу!F44/100</f>
        <v>74.25</v>
      </c>
      <c r="L20" s="168">
        <v>50</v>
      </c>
      <c r="M20" s="171">
        <f aca="true" t="shared" si="0" ref="M20:M25">E20*L20/1000</f>
        <v>1.25</v>
      </c>
    </row>
    <row r="21" spans="1:13" s="2" customFormat="1" ht="108" customHeight="1">
      <c r="A21" s="567"/>
      <c r="B21" s="567"/>
      <c r="C21" s="569"/>
      <c r="D21" s="94" t="s">
        <v>249</v>
      </c>
      <c r="E21" s="88">
        <v>15</v>
      </c>
      <c r="F21" s="88">
        <v>15</v>
      </c>
      <c r="G21" s="408">
        <f>E21*бжу!C24/100</f>
        <v>2.67</v>
      </c>
      <c r="H21" s="408">
        <f>E21*бжу!D24/100</f>
        <v>1.5</v>
      </c>
      <c r="I21" s="408">
        <f>E21*бжу!E24/100</f>
        <v>0</v>
      </c>
      <c r="J21" s="408">
        <f>E21*бжу!G24/100</f>
        <v>0</v>
      </c>
      <c r="K21" s="408">
        <f>E21*бжу!F24/100</f>
        <v>24.3</v>
      </c>
      <c r="L21" s="167">
        <v>506</v>
      </c>
      <c r="M21" s="171">
        <f t="shared" si="0"/>
        <v>7.59</v>
      </c>
    </row>
    <row r="22" spans="1:13" s="2" customFormat="1" ht="108" customHeight="1">
      <c r="A22" s="567"/>
      <c r="B22" s="567"/>
      <c r="C22" s="569"/>
      <c r="D22" s="94" t="s">
        <v>15</v>
      </c>
      <c r="E22" s="85">
        <v>60</v>
      </c>
      <c r="F22" s="85">
        <v>43.2</v>
      </c>
      <c r="G22" s="408">
        <f>E22*бжу!C36/100</f>
        <v>1.2</v>
      </c>
      <c r="H22" s="408">
        <f>E22*бжу!D36/100</f>
        <v>0.174</v>
      </c>
      <c r="I22" s="408">
        <f>E22*бжу!E36/100</f>
        <v>7.476</v>
      </c>
      <c r="J22" s="408">
        <f>E22*бжу!G36/100</f>
        <v>8.64</v>
      </c>
      <c r="K22" s="408">
        <f>E22*бжу!F36/100</f>
        <v>34.56</v>
      </c>
      <c r="L22" s="85">
        <v>55</v>
      </c>
      <c r="M22" s="171">
        <f t="shared" si="0"/>
        <v>3.3</v>
      </c>
    </row>
    <row r="23" spans="1:13" s="2" customFormat="1" ht="108" customHeight="1">
      <c r="A23" s="567"/>
      <c r="B23" s="567"/>
      <c r="C23" s="569"/>
      <c r="D23" s="94" t="s">
        <v>33</v>
      </c>
      <c r="E23" s="85">
        <v>10</v>
      </c>
      <c r="F23" s="85">
        <v>8</v>
      </c>
      <c r="G23" s="408">
        <f>E23*бжу!C37/100</f>
        <v>0.13</v>
      </c>
      <c r="H23" s="408">
        <f>E23*бжу!D37/100</f>
        <v>0.008</v>
      </c>
      <c r="I23" s="408">
        <f>E23*бжу!E37/100</f>
        <v>0.672</v>
      </c>
      <c r="J23" s="408">
        <f>E23*бжу!G37/100</f>
        <v>0.4</v>
      </c>
      <c r="K23" s="408">
        <f>E23*бжу!F37/100</f>
        <v>2.72</v>
      </c>
      <c r="L23" s="85">
        <v>50</v>
      </c>
      <c r="M23" s="171">
        <f t="shared" si="0"/>
        <v>0.5</v>
      </c>
    </row>
    <row r="24" spans="1:13" s="2" customFormat="1" ht="108" customHeight="1">
      <c r="A24" s="567"/>
      <c r="B24" s="567"/>
      <c r="C24" s="569"/>
      <c r="D24" s="94" t="s">
        <v>297</v>
      </c>
      <c r="E24" s="85">
        <v>2</v>
      </c>
      <c r="F24" s="85">
        <v>2</v>
      </c>
      <c r="G24" s="408">
        <f>E24*бжу!C15/100</f>
        <v>0</v>
      </c>
      <c r="H24" s="408">
        <f>E24*бжу!D15/100</f>
        <v>1.9980000000000002</v>
      </c>
      <c r="I24" s="408">
        <f>E24*бжу!E15/100</f>
        <v>0</v>
      </c>
      <c r="J24" s="408">
        <f>E24*бжу!G15/100</f>
        <v>0</v>
      </c>
      <c r="K24" s="408">
        <f>E24*бжу!F15/100</f>
        <v>17.98</v>
      </c>
      <c r="L24" s="85">
        <v>157</v>
      </c>
      <c r="M24" s="171">
        <f t="shared" si="0"/>
        <v>0.314</v>
      </c>
    </row>
    <row r="25" spans="1:13" s="2" customFormat="1" ht="108" customHeight="1">
      <c r="A25" s="567"/>
      <c r="B25" s="567"/>
      <c r="C25" s="570"/>
      <c r="D25" s="94" t="s">
        <v>257</v>
      </c>
      <c r="E25" s="85">
        <v>10</v>
      </c>
      <c r="F25" s="85">
        <v>8.4</v>
      </c>
      <c r="G25" s="408">
        <f>E25*бжу!C38/100</f>
        <v>0.14</v>
      </c>
      <c r="H25" s="408">
        <f>E25*бжу!D38/100</f>
        <v>0</v>
      </c>
      <c r="I25" s="408">
        <f>E25*бжу!E38/100</f>
        <v>0.8230000000000001</v>
      </c>
      <c r="J25" s="408">
        <f>E25*бжу!G38/100</f>
        <v>0.84</v>
      </c>
      <c r="K25" s="408">
        <f>E25*бжу!F38/100</f>
        <v>3.44</v>
      </c>
      <c r="L25" s="85">
        <v>42</v>
      </c>
      <c r="M25" s="171">
        <f t="shared" si="0"/>
        <v>0.42</v>
      </c>
    </row>
    <row r="26" spans="1:13" s="2" customFormat="1" ht="108" customHeight="1">
      <c r="A26" s="560"/>
      <c r="B26" s="560"/>
      <c r="C26" s="560"/>
      <c r="D26" s="560"/>
      <c r="E26" s="560"/>
      <c r="F26" s="560"/>
      <c r="G26" s="407">
        <f>G20+G21+G22+G23+G24+G25</f>
        <v>9.265</v>
      </c>
      <c r="H26" s="407">
        <f>H20+H21+H22+H23+H24+H25</f>
        <v>4.1775</v>
      </c>
      <c r="I26" s="407">
        <f>I20+I21+I22+I23+I24+I25</f>
        <v>22.4785</v>
      </c>
      <c r="J26" s="407">
        <f>J20+J21+J22+J23+J24+J25</f>
        <v>9.88</v>
      </c>
      <c r="K26" s="407">
        <f>K20+K21+K22+K23+K24+K25</f>
        <v>157.25</v>
      </c>
      <c r="L26" s="97"/>
      <c r="M26" s="170">
        <f>SUM(M20:M25)</f>
        <v>13.374</v>
      </c>
    </row>
    <row r="27" spans="1:13" s="2" customFormat="1" ht="108" customHeight="1">
      <c r="A27" s="566" t="s">
        <v>185</v>
      </c>
      <c r="B27" s="564">
        <v>100</v>
      </c>
      <c r="C27" s="561" t="s">
        <v>324</v>
      </c>
      <c r="D27" s="94" t="s">
        <v>21</v>
      </c>
      <c r="E27" s="89">
        <v>40</v>
      </c>
      <c r="F27" s="88">
        <v>40</v>
      </c>
      <c r="G27" s="408">
        <f>E27*бжу!C21/100</f>
        <v>4.12</v>
      </c>
      <c r="H27" s="408">
        <f>E27*бжу!D21/100</f>
        <v>0.44</v>
      </c>
      <c r="I27" s="408">
        <f>E27*бжу!E21/100</f>
        <v>27.6</v>
      </c>
      <c r="J27" s="408">
        <f>E27*бжу!G21/100</f>
        <v>0</v>
      </c>
      <c r="K27" s="408">
        <f>E27*бжу!F21/100</f>
        <v>133.6</v>
      </c>
      <c r="L27" s="168">
        <v>40</v>
      </c>
      <c r="M27" s="171">
        <f>L27*E27/1000</f>
        <v>1.6</v>
      </c>
    </row>
    <row r="28" spans="1:13" s="2" customFormat="1" ht="108" customHeight="1">
      <c r="A28" s="566"/>
      <c r="B28" s="564"/>
      <c r="C28" s="562"/>
      <c r="D28" s="94" t="s">
        <v>18</v>
      </c>
      <c r="E28" s="85">
        <v>35</v>
      </c>
      <c r="F28" s="85">
        <v>35</v>
      </c>
      <c r="G28" s="408">
        <f>E28*бжу!C17/100</f>
        <v>0.98</v>
      </c>
      <c r="H28" s="408">
        <f>E28*бжу!D17/100</f>
        <v>1.12</v>
      </c>
      <c r="I28" s="408">
        <f>E28*бжу!E17/100</f>
        <v>3.29</v>
      </c>
      <c r="J28" s="408">
        <f>E28*бжу!G17/100</f>
        <v>0.455</v>
      </c>
      <c r="K28" s="408">
        <f>E28*бжу!F17/100</f>
        <v>20.3</v>
      </c>
      <c r="L28" s="168">
        <v>46</v>
      </c>
      <c r="M28" s="171">
        <f>L28*E28/1000</f>
        <v>1.61</v>
      </c>
    </row>
    <row r="29" spans="1:13" s="2" customFormat="1" ht="108" customHeight="1">
      <c r="A29" s="565"/>
      <c r="B29" s="565"/>
      <c r="C29" s="562"/>
      <c r="D29" s="94" t="s">
        <v>304</v>
      </c>
      <c r="E29" s="85">
        <v>5</v>
      </c>
      <c r="F29" s="85">
        <v>4.35</v>
      </c>
      <c r="G29" s="408">
        <f>E29*бжу!C12/100</f>
        <v>0.635</v>
      </c>
      <c r="H29" s="408">
        <f>E29*бжу!D12/100</f>
        <v>0.5005</v>
      </c>
      <c r="I29" s="408">
        <f>E29*бжу!E12/100</f>
        <v>0.0305</v>
      </c>
      <c r="J29" s="408">
        <f>E29*бжу!G12/100</f>
        <v>0</v>
      </c>
      <c r="K29" s="408">
        <f>E29*бжу!F12/100</f>
        <v>6.85</v>
      </c>
      <c r="L29" s="85">
        <v>300</v>
      </c>
      <c r="M29" s="171">
        <f aca="true" t="shared" si="1" ref="M29:M36">L29*E29/1000</f>
        <v>1.5</v>
      </c>
    </row>
    <row r="30" spans="1:13" s="2" customFormat="1" ht="108" customHeight="1">
      <c r="A30" s="565"/>
      <c r="B30" s="565"/>
      <c r="C30" s="562"/>
      <c r="D30" s="94" t="s">
        <v>298</v>
      </c>
      <c r="E30" s="85">
        <v>1</v>
      </c>
      <c r="F30" s="85">
        <v>1</v>
      </c>
      <c r="G30" s="408">
        <f>E30*бжу!C19/100</f>
        <v>0</v>
      </c>
      <c r="H30" s="408">
        <f>E30*бжу!D19/100</f>
        <v>0</v>
      </c>
      <c r="I30" s="408">
        <f>E30*бжу!E19/100</f>
        <v>0.998</v>
      </c>
      <c r="J30" s="408">
        <f>E30*бжу!G19/100</f>
        <v>0</v>
      </c>
      <c r="K30" s="408">
        <f>E30*бжу!F44/100</f>
        <v>2.97</v>
      </c>
      <c r="L30" s="85">
        <v>60</v>
      </c>
      <c r="M30" s="171">
        <f t="shared" si="1"/>
        <v>0.06</v>
      </c>
    </row>
    <row r="31" spans="1:13" s="2" customFormat="1" ht="108" customHeight="1">
      <c r="A31" s="565"/>
      <c r="B31" s="565"/>
      <c r="C31" s="562"/>
      <c r="D31" s="94" t="s">
        <v>22</v>
      </c>
      <c r="E31" s="85">
        <v>0.4</v>
      </c>
      <c r="F31" s="85">
        <v>0.4</v>
      </c>
      <c r="G31" s="408">
        <v>0</v>
      </c>
      <c r="H31" s="408">
        <v>0</v>
      </c>
      <c r="I31" s="408">
        <v>0</v>
      </c>
      <c r="J31" s="408">
        <v>0</v>
      </c>
      <c r="K31" s="408">
        <v>0</v>
      </c>
      <c r="L31" s="85">
        <v>341</v>
      </c>
      <c r="M31" s="171">
        <f>L31*E31/1000</f>
        <v>0.1364</v>
      </c>
    </row>
    <row r="32" spans="1:13" s="2" customFormat="1" ht="108" customHeight="1">
      <c r="A32" s="565"/>
      <c r="B32" s="565"/>
      <c r="C32" s="562"/>
      <c r="D32" s="94" t="s">
        <v>10</v>
      </c>
      <c r="E32" s="88">
        <v>5</v>
      </c>
      <c r="F32" s="88">
        <v>5</v>
      </c>
      <c r="G32" s="408">
        <f>E32*бжу!C14/100</f>
        <v>0.125</v>
      </c>
      <c r="H32" s="408">
        <f>E32*бжу!D14/100</f>
        <v>3.075</v>
      </c>
      <c r="I32" s="408">
        <f>E32*бжу!E14/100</f>
        <v>0.34</v>
      </c>
      <c r="J32" s="408">
        <f>E32*бжу!G14/100</f>
        <v>0</v>
      </c>
      <c r="K32" s="408">
        <f>E32*бжу!F14/100</f>
        <v>28.3</v>
      </c>
      <c r="L32" s="85">
        <v>500</v>
      </c>
      <c r="M32" s="171">
        <f t="shared" si="1"/>
        <v>2.5</v>
      </c>
    </row>
    <row r="33" spans="1:13" s="2" customFormat="1" ht="108" customHeight="1">
      <c r="A33" s="565"/>
      <c r="B33" s="565"/>
      <c r="C33" s="562"/>
      <c r="D33" s="94" t="s">
        <v>297</v>
      </c>
      <c r="E33" s="89">
        <v>4</v>
      </c>
      <c r="F33" s="88">
        <v>4</v>
      </c>
      <c r="G33" s="408">
        <f>E33*бжу!C15/100</f>
        <v>0</v>
      </c>
      <c r="H33" s="408">
        <f>E33*бжу!D15/100</f>
        <v>3.9960000000000004</v>
      </c>
      <c r="I33" s="408">
        <f>E33*бжу!E15/100</f>
        <v>0</v>
      </c>
      <c r="J33" s="408">
        <f>E33*бжу!G15/100</f>
        <v>0</v>
      </c>
      <c r="K33" s="408">
        <f>E33*бжу!F15/100</f>
        <v>35.96</v>
      </c>
      <c r="L33" s="167">
        <v>157</v>
      </c>
      <c r="M33" s="171">
        <f t="shared" si="1"/>
        <v>0.628</v>
      </c>
    </row>
    <row r="34" spans="1:13" s="2" customFormat="1" ht="108" customHeight="1">
      <c r="A34" s="565"/>
      <c r="B34" s="565"/>
      <c r="C34" s="562"/>
      <c r="D34" s="94" t="s">
        <v>249</v>
      </c>
      <c r="E34" s="88">
        <v>37</v>
      </c>
      <c r="F34" s="88">
        <v>37</v>
      </c>
      <c r="G34" s="408">
        <f>E34*бжу!C24/100</f>
        <v>6.586</v>
      </c>
      <c r="H34" s="408">
        <f>E34*бжу!D24/100</f>
        <v>3.7</v>
      </c>
      <c r="I34" s="408">
        <f>E34*бжу!E24/100</f>
        <v>0</v>
      </c>
      <c r="J34" s="408">
        <f>E34*бжу!G24/100</f>
        <v>0</v>
      </c>
      <c r="K34" s="408">
        <f>E34*бжу!F24/100</f>
        <v>59.94</v>
      </c>
      <c r="L34" s="168">
        <v>506</v>
      </c>
      <c r="M34" s="171">
        <f t="shared" si="1"/>
        <v>18.722</v>
      </c>
    </row>
    <row r="35" spans="1:13" s="2" customFormat="1" ht="108" customHeight="1">
      <c r="A35" s="565"/>
      <c r="B35" s="565"/>
      <c r="C35" s="562"/>
      <c r="D35" s="94" t="s">
        <v>15</v>
      </c>
      <c r="E35" s="88">
        <v>30</v>
      </c>
      <c r="F35" s="88">
        <v>21.6</v>
      </c>
      <c r="G35" s="408">
        <f>E35*бжу!C36/100</f>
        <v>0.6</v>
      </c>
      <c r="H35" s="408">
        <f>E35*бжу!D36/100</f>
        <v>0.087</v>
      </c>
      <c r="I35" s="408">
        <f>E35*бжу!E36/100</f>
        <v>3.738</v>
      </c>
      <c r="J35" s="408">
        <f>E35*бжу!G36/100</f>
        <v>4.32</v>
      </c>
      <c r="K35" s="408">
        <f>E35*бжу!F36/100</f>
        <v>17.28</v>
      </c>
      <c r="L35" s="168">
        <v>55</v>
      </c>
      <c r="M35" s="171">
        <f t="shared" si="1"/>
        <v>1.65</v>
      </c>
    </row>
    <row r="36" spans="1:13" s="2" customFormat="1" ht="108" customHeight="1">
      <c r="A36" s="565"/>
      <c r="B36" s="565"/>
      <c r="C36" s="563"/>
      <c r="D36" s="91" t="s">
        <v>132</v>
      </c>
      <c r="E36" s="85">
        <v>13</v>
      </c>
      <c r="F36" s="85">
        <v>10.92</v>
      </c>
      <c r="G36" s="408">
        <f>E36*бжу!C38/100</f>
        <v>0.182</v>
      </c>
      <c r="H36" s="408">
        <f>E36*бжу!D38/100</f>
        <v>0</v>
      </c>
      <c r="I36" s="408">
        <f>E36*бжу!E38/100</f>
        <v>1.0699</v>
      </c>
      <c r="J36" s="408">
        <f>E36*бжу!G38/100</f>
        <v>1.092</v>
      </c>
      <c r="K36" s="408">
        <f>E36*бжу!F38/100</f>
        <v>4.4719999999999995</v>
      </c>
      <c r="L36" s="85">
        <v>42</v>
      </c>
      <c r="M36" s="171">
        <f t="shared" si="1"/>
        <v>0.546</v>
      </c>
    </row>
    <row r="37" spans="1:13" s="2" customFormat="1" ht="108" customHeight="1">
      <c r="A37" s="560"/>
      <c r="B37" s="560"/>
      <c r="C37" s="560"/>
      <c r="D37" s="560"/>
      <c r="E37" s="560"/>
      <c r="F37" s="560"/>
      <c r="G37" s="407">
        <f>G27++G28+G29+G30+G31+G32+G33+G34+G35+G36</f>
        <v>13.228</v>
      </c>
      <c r="H37" s="407">
        <f>H27++H28+H29+H30+H31+H32+H33+H34+H35+H36</f>
        <v>12.918500000000002</v>
      </c>
      <c r="I37" s="407">
        <f>I27++I28+I29+I30+I31+I32+I33+I34+I35+I36</f>
        <v>37.0664</v>
      </c>
      <c r="J37" s="407">
        <f>J27++J28+J29+J30+J31+J32+J33+J34+J35+J36</f>
        <v>5.867000000000001</v>
      </c>
      <c r="K37" s="407">
        <f>K27++K28+K29+K30+K31+K32+K33+K34+K35+K36</f>
        <v>309.672</v>
      </c>
      <c r="L37" s="97"/>
      <c r="M37" s="170">
        <f>SUM(M27:M36)</f>
        <v>28.952399999999997</v>
      </c>
    </row>
    <row r="38" spans="1:13" s="2" customFormat="1" ht="108" customHeight="1">
      <c r="A38" s="590" t="s">
        <v>213</v>
      </c>
      <c r="B38" s="577">
        <v>200</v>
      </c>
      <c r="C38" s="577">
        <v>393</v>
      </c>
      <c r="D38" s="86" t="s">
        <v>126</v>
      </c>
      <c r="E38" s="87">
        <v>5</v>
      </c>
      <c r="F38" s="87">
        <v>5</v>
      </c>
      <c r="G38" s="408">
        <f>E38*бжу!C35/100</f>
        <v>0</v>
      </c>
      <c r="H38" s="408">
        <f>E38*бжу!D35/100</f>
        <v>0.22</v>
      </c>
      <c r="I38" s="408">
        <f>E38*бжу!E35/100</f>
        <v>0.31</v>
      </c>
      <c r="J38" s="408">
        <f>E38*бжу!G35/100</f>
        <v>0.4</v>
      </c>
      <c r="K38" s="408">
        <f>E38*бжу!F35/100</f>
        <v>13.95</v>
      </c>
      <c r="L38" s="88">
        <v>390</v>
      </c>
      <c r="M38" s="171">
        <f>L38*E38/1000</f>
        <v>1.95</v>
      </c>
    </row>
    <row r="39" spans="1:13" s="2" customFormat="1" ht="108" customHeight="1">
      <c r="A39" s="590"/>
      <c r="B39" s="577"/>
      <c r="C39" s="577"/>
      <c r="D39" s="86" t="s">
        <v>114</v>
      </c>
      <c r="E39" s="87">
        <v>5</v>
      </c>
      <c r="F39" s="87">
        <v>5</v>
      </c>
      <c r="G39" s="408">
        <f>E39*бжу!C30/100</f>
        <v>0.02</v>
      </c>
      <c r="H39" s="408">
        <f>E39*бжу!D30/100</f>
        <v>0.0175</v>
      </c>
      <c r="I39" s="408">
        <f>E39*бжу!E30/100</f>
        <v>0.4575</v>
      </c>
      <c r="J39" s="408">
        <f>E39*бжу!G30/100</f>
        <v>7.26</v>
      </c>
      <c r="K39" s="408">
        <f>E39*бжу!F30/100</f>
        <v>1.98</v>
      </c>
      <c r="L39" s="88">
        <v>128</v>
      </c>
      <c r="M39" s="171">
        <f>L39*E39/1000</f>
        <v>0.64</v>
      </c>
    </row>
    <row r="40" spans="1:13" s="2" customFormat="1" ht="108" customHeight="1">
      <c r="A40" s="590"/>
      <c r="B40" s="577"/>
      <c r="C40" s="577"/>
      <c r="D40" s="86" t="s">
        <v>298</v>
      </c>
      <c r="E40" s="85">
        <v>5</v>
      </c>
      <c r="F40" s="85">
        <v>5</v>
      </c>
      <c r="G40" s="408">
        <f>E40*бжу!C19/100</f>
        <v>0</v>
      </c>
      <c r="H40" s="408">
        <f>E40*бжу!D19/100</f>
        <v>0</v>
      </c>
      <c r="I40" s="408">
        <f>E40*бжу!E19/100</f>
        <v>4.99</v>
      </c>
      <c r="J40" s="408">
        <f>E40*бжу!G19/100</f>
        <v>0</v>
      </c>
      <c r="K40" s="408">
        <f>E40*бжу!F19/100</f>
        <v>18.95</v>
      </c>
      <c r="L40" s="88">
        <v>60</v>
      </c>
      <c r="M40" s="169">
        <f>L40*E40/1000</f>
        <v>0.3</v>
      </c>
    </row>
    <row r="41" spans="1:13" s="2" customFormat="1" ht="108" customHeight="1">
      <c r="A41" s="560"/>
      <c r="B41" s="560"/>
      <c r="C41" s="560"/>
      <c r="D41" s="560"/>
      <c r="E41" s="560"/>
      <c r="F41" s="560"/>
      <c r="G41" s="407">
        <f>G38+G39+G40</f>
        <v>0.02</v>
      </c>
      <c r="H41" s="407">
        <f>H38+H39+H40</f>
        <v>0.2375</v>
      </c>
      <c r="I41" s="407">
        <f>I38+I39+I40</f>
        <v>5.7575</v>
      </c>
      <c r="J41" s="407">
        <f>J38+J39+J40</f>
        <v>7.66</v>
      </c>
      <c r="K41" s="407">
        <f>K38+K39+K40</f>
        <v>34.879999999999995</v>
      </c>
      <c r="L41" s="84"/>
      <c r="M41" s="170">
        <f>SUM(M38:M40)</f>
        <v>2.8899999999999997</v>
      </c>
    </row>
    <row r="42" spans="1:13" s="2" customFormat="1" ht="108" customHeight="1">
      <c r="A42" s="90" t="s">
        <v>34</v>
      </c>
      <c r="B42" s="97">
        <v>35</v>
      </c>
      <c r="C42" s="97"/>
      <c r="D42" s="91" t="s">
        <v>19</v>
      </c>
      <c r="E42" s="88">
        <v>35</v>
      </c>
      <c r="F42" s="88">
        <v>35</v>
      </c>
      <c r="G42" s="407">
        <f>E42*бжу!C23/100</f>
        <v>2.31</v>
      </c>
      <c r="H42" s="407">
        <f>E42*бжу!D23/100</f>
        <v>0.42</v>
      </c>
      <c r="I42" s="407">
        <f>E42*бжу!E23/100</f>
        <v>12.355</v>
      </c>
      <c r="J42" s="407">
        <f>E42*бжу!G23/100</f>
        <v>0</v>
      </c>
      <c r="K42" s="407">
        <f>E42*бжу!F23/100</f>
        <v>63.35</v>
      </c>
      <c r="L42" s="88">
        <v>62</v>
      </c>
      <c r="M42" s="170">
        <f>L42*E42/1000</f>
        <v>2.17</v>
      </c>
    </row>
    <row r="43" spans="1:13" s="2" customFormat="1" ht="108" customHeight="1">
      <c r="A43" s="583" t="s">
        <v>23</v>
      </c>
      <c r="B43" s="583"/>
      <c r="C43" s="583"/>
      <c r="D43" s="583"/>
      <c r="E43" s="583"/>
      <c r="F43" s="583"/>
      <c r="G43" s="410">
        <f>G26+G37+G41+G42</f>
        <v>24.823</v>
      </c>
      <c r="H43" s="410">
        <f>H26+H37+H41+H42</f>
        <v>17.753500000000006</v>
      </c>
      <c r="I43" s="410">
        <f>I26+I37+I41+I42</f>
        <v>77.65740000000001</v>
      </c>
      <c r="J43" s="410">
        <f>J26+J37+J41+J42</f>
        <v>23.407000000000004</v>
      </c>
      <c r="K43" s="410">
        <f>K26+K37+K41+K42</f>
        <v>565.152</v>
      </c>
      <c r="L43" s="283"/>
      <c r="M43" s="285">
        <f>M26+M37+M41+M42</f>
        <v>47.3864</v>
      </c>
    </row>
    <row r="44" spans="1:13" s="2" customFormat="1" ht="108" customHeight="1">
      <c r="A44" s="578" t="s">
        <v>20</v>
      </c>
      <c r="B44" s="578"/>
      <c r="C44" s="578"/>
      <c r="D44" s="578"/>
      <c r="E44" s="578"/>
      <c r="F44" s="578"/>
      <c r="G44" s="578"/>
      <c r="H44" s="578"/>
      <c r="I44" s="578"/>
      <c r="J44" s="578"/>
      <c r="K44" s="578"/>
      <c r="L44" s="85"/>
      <c r="M44" s="171"/>
    </row>
    <row r="45" spans="1:13" s="2" customFormat="1" ht="108" customHeight="1">
      <c r="A45" s="585" t="s">
        <v>186</v>
      </c>
      <c r="B45" s="564">
        <v>150</v>
      </c>
      <c r="C45" s="564">
        <v>182</v>
      </c>
      <c r="D45" s="91" t="s">
        <v>247</v>
      </c>
      <c r="E45" s="88">
        <v>15</v>
      </c>
      <c r="F45" s="88">
        <v>15</v>
      </c>
      <c r="G45" s="408">
        <f>E45*бжу!C7/100</f>
        <v>1.545</v>
      </c>
      <c r="H45" s="408">
        <f>E45*бжу!D7/100</f>
        <v>0.15</v>
      </c>
      <c r="I45" s="408">
        <f>E45*бжу!E7/100</f>
        <v>10.185</v>
      </c>
      <c r="J45" s="408">
        <f>E45*бжу!G7/100</f>
        <v>0</v>
      </c>
      <c r="K45" s="408">
        <f>E45*бжу!F7/100</f>
        <v>49.2</v>
      </c>
      <c r="L45" s="88">
        <v>50</v>
      </c>
      <c r="M45" s="169">
        <f>E45*L45/1000</f>
        <v>0.75</v>
      </c>
    </row>
    <row r="46" spans="1:13" s="2" customFormat="1" ht="108" customHeight="1">
      <c r="A46" s="604"/>
      <c r="B46" s="564"/>
      <c r="C46" s="564"/>
      <c r="D46" s="91" t="s">
        <v>18</v>
      </c>
      <c r="E46" s="85">
        <v>100</v>
      </c>
      <c r="F46" s="85">
        <v>100</v>
      </c>
      <c r="G46" s="408">
        <f>E46*бжу!C17/100</f>
        <v>2.8</v>
      </c>
      <c r="H46" s="408">
        <f>E46*бжу!D17/100</f>
        <v>3.2</v>
      </c>
      <c r="I46" s="408">
        <f>E46*бжу!E17/100</f>
        <v>9.4</v>
      </c>
      <c r="J46" s="408">
        <f>E46*бжу!G17/100</f>
        <v>1.3</v>
      </c>
      <c r="K46" s="408">
        <f>E46*бжу!F17/100</f>
        <v>58</v>
      </c>
      <c r="L46" s="85">
        <v>46</v>
      </c>
      <c r="M46" s="169">
        <f>E46*L46/1000</f>
        <v>4.6</v>
      </c>
    </row>
    <row r="47" spans="1:13" s="2" customFormat="1" ht="108" customHeight="1">
      <c r="A47" s="604"/>
      <c r="B47" s="564"/>
      <c r="C47" s="564"/>
      <c r="D47" s="91" t="s">
        <v>298</v>
      </c>
      <c r="E47" s="88">
        <v>2</v>
      </c>
      <c r="F47" s="88">
        <v>2</v>
      </c>
      <c r="G47" s="408">
        <f>E47*бжу!C19/100</f>
        <v>0</v>
      </c>
      <c r="H47" s="408">
        <f>E47*бжу!D19/100</f>
        <v>0</v>
      </c>
      <c r="I47" s="408">
        <f>E47*бжу!E19/100</f>
        <v>1.996</v>
      </c>
      <c r="J47" s="408">
        <f>E47*бжу!G19/100</f>
        <v>0</v>
      </c>
      <c r="K47" s="408">
        <f>E47*бжу!F19/100</f>
        <v>7.58</v>
      </c>
      <c r="L47" s="88">
        <v>60</v>
      </c>
      <c r="M47" s="169">
        <f>E47*L47/1000</f>
        <v>0.12</v>
      </c>
    </row>
    <row r="48" spans="1:13" s="2" customFormat="1" ht="108" customHeight="1">
      <c r="A48" s="586"/>
      <c r="B48" s="564"/>
      <c r="C48" s="564"/>
      <c r="D48" s="91" t="s">
        <v>10</v>
      </c>
      <c r="E48" s="88">
        <v>4</v>
      </c>
      <c r="F48" s="88">
        <v>4</v>
      </c>
      <c r="G48" s="408">
        <f>E48*бжу!C14/100</f>
        <v>0.1</v>
      </c>
      <c r="H48" s="408">
        <f>E48*бжу!D14/100</f>
        <v>2.46</v>
      </c>
      <c r="I48" s="408">
        <f>E48*бжу!E14/100</f>
        <v>0.272</v>
      </c>
      <c r="J48" s="408">
        <f>E48*бжу!G14/100</f>
        <v>0</v>
      </c>
      <c r="K48" s="408">
        <f>E48*бжу!F14/100</f>
        <v>22.64</v>
      </c>
      <c r="L48" s="88">
        <v>500</v>
      </c>
      <c r="M48" s="169">
        <f>E48*L48/1000</f>
        <v>2</v>
      </c>
    </row>
    <row r="49" spans="1:13" s="2" customFormat="1" ht="108" customHeight="1">
      <c r="A49" s="560"/>
      <c r="B49" s="560"/>
      <c r="C49" s="560"/>
      <c r="D49" s="560"/>
      <c r="E49" s="560"/>
      <c r="F49" s="560"/>
      <c r="G49" s="407">
        <f>G45+G46+G47+G48</f>
        <v>4.444999999999999</v>
      </c>
      <c r="H49" s="407">
        <f>H45+H46+H47+H48</f>
        <v>5.8100000000000005</v>
      </c>
      <c r="I49" s="407">
        <f>I45+I46+I47+I48</f>
        <v>21.852999999999998</v>
      </c>
      <c r="J49" s="407">
        <f>J45+J46+J47+J48</f>
        <v>1.3</v>
      </c>
      <c r="K49" s="407">
        <f>K45+K46+K47+K48</f>
        <v>137.42000000000002</v>
      </c>
      <c r="L49" s="84"/>
      <c r="M49" s="170">
        <f>SUM(M45:M48)</f>
        <v>7.47</v>
      </c>
    </row>
    <row r="50" spans="1:13" s="2" customFormat="1" ht="108" customHeight="1">
      <c r="A50" s="592" t="s">
        <v>39</v>
      </c>
      <c r="B50" s="591">
        <v>200</v>
      </c>
      <c r="C50" s="591">
        <v>416</v>
      </c>
      <c r="D50" s="91" t="s">
        <v>320</v>
      </c>
      <c r="E50" s="88">
        <v>1</v>
      </c>
      <c r="F50" s="88">
        <v>1</v>
      </c>
      <c r="G50" s="408">
        <f>E50*бжу!C29/100</f>
        <v>0.135</v>
      </c>
      <c r="H50" s="408">
        <f>E50*бжу!D29/100</f>
        <v>0.54</v>
      </c>
      <c r="I50" s="408">
        <f>E50*бжу!E29/100</f>
        <v>0.18600000000000003</v>
      </c>
      <c r="J50" s="408">
        <f>E50*бжу!G29/100</f>
        <v>0</v>
      </c>
      <c r="K50" s="408">
        <f>E50*бжу!F29/100</f>
        <v>6.1</v>
      </c>
      <c r="L50" s="88">
        <v>605</v>
      </c>
      <c r="M50" s="171">
        <f>L50*E50/1000</f>
        <v>0.605</v>
      </c>
    </row>
    <row r="51" spans="1:13" s="2" customFormat="1" ht="108" customHeight="1">
      <c r="A51" s="592"/>
      <c r="B51" s="591"/>
      <c r="C51" s="591"/>
      <c r="D51" s="91" t="s">
        <v>32</v>
      </c>
      <c r="E51" s="88">
        <v>100</v>
      </c>
      <c r="F51" s="88">
        <v>100</v>
      </c>
      <c r="G51" s="408">
        <f>E51*бжу!C17/100</f>
        <v>2.8</v>
      </c>
      <c r="H51" s="408">
        <f>E51*бжу!D17/100</f>
        <v>3.2</v>
      </c>
      <c r="I51" s="408">
        <f>E51*бжу!E17/100</f>
        <v>9.4</v>
      </c>
      <c r="J51" s="408">
        <f>E51*бжу!G17/100</f>
        <v>1.3</v>
      </c>
      <c r="K51" s="408">
        <f>E51*бжу!F17/100</f>
        <v>58</v>
      </c>
      <c r="L51" s="88">
        <v>46</v>
      </c>
      <c r="M51" s="171">
        <f>L51*E51/1000</f>
        <v>4.6</v>
      </c>
    </row>
    <row r="52" spans="1:13" s="9" customFormat="1" ht="140.25" customHeight="1">
      <c r="A52" s="592"/>
      <c r="B52" s="591"/>
      <c r="C52" s="591"/>
      <c r="D52" s="91" t="s">
        <v>298</v>
      </c>
      <c r="E52" s="85">
        <v>6</v>
      </c>
      <c r="F52" s="85">
        <v>6</v>
      </c>
      <c r="G52" s="408">
        <f>E52*бжу!C19/100</f>
        <v>0</v>
      </c>
      <c r="H52" s="408">
        <f>E52*бжу!D19/100</f>
        <v>0</v>
      </c>
      <c r="I52" s="408">
        <f>E52*бжу!E19/100</f>
        <v>5.9879999999999995</v>
      </c>
      <c r="J52" s="408">
        <f>E52*бжу!G19/100</f>
        <v>0</v>
      </c>
      <c r="K52" s="408">
        <f>E52*бжу!F1/100</f>
        <v>0</v>
      </c>
      <c r="L52" s="88">
        <v>60</v>
      </c>
      <c r="M52" s="171">
        <f>L52*E52/1000</f>
        <v>0.36</v>
      </c>
    </row>
    <row r="53" spans="1:13" s="2" customFormat="1" ht="108" customHeight="1">
      <c r="A53" s="560"/>
      <c r="B53" s="560"/>
      <c r="C53" s="560"/>
      <c r="D53" s="560"/>
      <c r="E53" s="560"/>
      <c r="F53" s="560"/>
      <c r="G53" s="407">
        <f>G50++G51+G52</f>
        <v>2.9349999999999996</v>
      </c>
      <c r="H53" s="407">
        <f>H50++H51+H52</f>
        <v>3.74</v>
      </c>
      <c r="I53" s="407">
        <f>I50++I51+I52</f>
        <v>15.574</v>
      </c>
      <c r="J53" s="407">
        <f>J50++J51+J52</f>
        <v>1.3</v>
      </c>
      <c r="K53" s="407">
        <f>K50++K51+K52</f>
        <v>64.1</v>
      </c>
      <c r="L53" s="84"/>
      <c r="M53" s="170">
        <f>SUM(M50:M52)</f>
        <v>5.565</v>
      </c>
    </row>
    <row r="54" spans="1:13" s="9" customFormat="1" ht="130.5" customHeight="1">
      <c r="A54" s="102" t="s">
        <v>35</v>
      </c>
      <c r="B54" s="97">
        <v>30</v>
      </c>
      <c r="C54" s="97"/>
      <c r="D54" s="103" t="s">
        <v>11</v>
      </c>
      <c r="E54" s="88">
        <v>30</v>
      </c>
      <c r="F54" s="88">
        <v>30</v>
      </c>
      <c r="G54" s="407">
        <f>E54*бжу!C22/100</f>
        <v>2.61</v>
      </c>
      <c r="H54" s="407">
        <f>E54*бжу!D22/100</f>
        <v>0.45</v>
      </c>
      <c r="I54" s="407">
        <f>E54*бжу!E22/100</f>
        <v>12</v>
      </c>
      <c r="J54" s="407">
        <f>E54*бжу!G22/100</f>
        <v>0</v>
      </c>
      <c r="K54" s="407">
        <f>E54*бжу!F22/100</f>
        <v>62.7</v>
      </c>
      <c r="L54" s="88">
        <v>62</v>
      </c>
      <c r="M54" s="298">
        <f>L54*E54/1000</f>
        <v>1.86</v>
      </c>
    </row>
    <row r="55" spans="1:13" s="9" customFormat="1" ht="114" customHeight="1">
      <c r="A55" s="341" t="s">
        <v>142</v>
      </c>
      <c r="B55" s="342">
        <v>25</v>
      </c>
      <c r="C55" s="342"/>
      <c r="D55" s="343" t="s">
        <v>262</v>
      </c>
      <c r="E55" s="88">
        <v>25</v>
      </c>
      <c r="F55" s="88">
        <v>25</v>
      </c>
      <c r="G55" s="407">
        <v>0.7</v>
      </c>
      <c r="H55" s="407">
        <v>0.24</v>
      </c>
      <c r="I55" s="407">
        <v>14.6</v>
      </c>
      <c r="J55" s="407">
        <v>0</v>
      </c>
      <c r="K55" s="407">
        <v>61.8</v>
      </c>
      <c r="L55" s="89">
        <v>100</v>
      </c>
      <c r="M55" s="298">
        <f>L55*E55/1000</f>
        <v>2.5</v>
      </c>
    </row>
    <row r="56" spans="1:13" s="2" customFormat="1" ht="108" customHeight="1">
      <c r="A56" s="583" t="s">
        <v>25</v>
      </c>
      <c r="B56" s="583"/>
      <c r="C56" s="583"/>
      <c r="D56" s="583"/>
      <c r="E56" s="583"/>
      <c r="F56" s="583"/>
      <c r="G56" s="410">
        <f>G49++G53+G54+G55</f>
        <v>10.689999999999998</v>
      </c>
      <c r="H56" s="410">
        <f>H49++H53+H54+H55</f>
        <v>10.24</v>
      </c>
      <c r="I56" s="410">
        <f>I49++I53+I54+I55</f>
        <v>64.027</v>
      </c>
      <c r="J56" s="410">
        <f>J49++J53+J54+J55</f>
        <v>2.6</v>
      </c>
      <c r="K56" s="410">
        <f>K49++K53+K54+K55</f>
        <v>326.02000000000004</v>
      </c>
      <c r="L56" s="283"/>
      <c r="M56" s="285">
        <f>M49++M53+M54+M55</f>
        <v>17.395</v>
      </c>
    </row>
    <row r="57" spans="1:13" s="9" customFormat="1" ht="136.5" customHeight="1">
      <c r="A57" s="423" t="s">
        <v>219</v>
      </c>
      <c r="B57" s="360">
        <v>5</v>
      </c>
      <c r="C57" s="360"/>
      <c r="D57" s="368" t="s">
        <v>218</v>
      </c>
      <c r="E57" s="369">
        <v>5</v>
      </c>
      <c r="F57" s="369">
        <v>5</v>
      </c>
      <c r="G57" s="410"/>
      <c r="H57" s="410"/>
      <c r="I57" s="410"/>
      <c r="J57" s="410"/>
      <c r="K57" s="410"/>
      <c r="L57" s="369">
        <v>10.3</v>
      </c>
      <c r="M57" s="370">
        <f>E57*L57/1000</f>
        <v>0.0515</v>
      </c>
    </row>
    <row r="58" spans="1:13" s="2" customFormat="1" ht="108" customHeight="1">
      <c r="A58" s="593" t="s">
        <v>26</v>
      </c>
      <c r="B58" s="593"/>
      <c r="C58" s="593"/>
      <c r="D58" s="593"/>
      <c r="E58" s="593"/>
      <c r="F58" s="593"/>
      <c r="G58" s="287">
        <f>G15+G18+G43+G56</f>
        <v>44.385999999999996</v>
      </c>
      <c r="H58" s="287">
        <f>H15+H18+H43+H56</f>
        <v>37.96370000000001</v>
      </c>
      <c r="I58" s="287">
        <f>I15+I18+I43+I56</f>
        <v>200.04200000000003</v>
      </c>
      <c r="J58" s="287">
        <f>J15+J18+J43+J56</f>
        <v>27.787000000000006</v>
      </c>
      <c r="K58" s="287">
        <f>K15+K18+K43+K56</f>
        <v>1228.348</v>
      </c>
      <c r="L58" s="286"/>
      <c r="M58" s="289">
        <f>M15++M18+M43+M56+M57</f>
        <v>93.3279</v>
      </c>
    </row>
    <row r="59" spans="1:13" s="2" customFormat="1" ht="30" customHeight="1">
      <c r="A59" s="179"/>
      <c r="B59" s="179"/>
      <c r="C59" s="179"/>
      <c r="D59" s="180"/>
      <c r="E59" s="181"/>
      <c r="F59" s="181"/>
      <c r="G59" s="404"/>
      <c r="H59" s="404"/>
      <c r="I59" s="404"/>
      <c r="J59" s="404"/>
      <c r="K59" s="404"/>
      <c r="L59" s="182"/>
      <c r="M59" s="183"/>
    </row>
    <row r="60" spans="7:11" ht="30" customHeight="1">
      <c r="G60" s="403"/>
      <c r="H60" s="403"/>
      <c r="I60" s="403"/>
      <c r="J60" s="403"/>
      <c r="K60" s="403"/>
    </row>
    <row r="61" spans="7:11" ht="93">
      <c r="G61" s="403"/>
      <c r="H61" s="403"/>
      <c r="I61" s="403"/>
      <c r="J61" s="403"/>
      <c r="K61" s="403"/>
    </row>
    <row r="62" spans="7:11" ht="93">
      <c r="G62" s="403"/>
      <c r="H62" s="403"/>
      <c r="I62" s="403"/>
      <c r="J62" s="403"/>
      <c r="K62" s="403"/>
    </row>
    <row r="63" spans="7:11" ht="93">
      <c r="G63" s="403"/>
      <c r="H63" s="403"/>
      <c r="I63" s="403"/>
      <c r="J63" s="403"/>
      <c r="K63" s="403"/>
    </row>
    <row r="64" spans="7:11" ht="93">
      <c r="G64" s="412"/>
      <c r="H64" s="412"/>
      <c r="I64" s="412"/>
      <c r="J64" s="412"/>
      <c r="K64" s="412"/>
    </row>
    <row r="65" spans="7:11" ht="93">
      <c r="G65" s="413"/>
      <c r="H65" s="413"/>
      <c r="I65" s="413"/>
      <c r="J65" s="413"/>
      <c r="K65" s="413"/>
    </row>
    <row r="66" spans="7:11" ht="93">
      <c r="G66" s="414"/>
      <c r="H66" s="414"/>
      <c r="I66" s="414"/>
      <c r="J66" s="414"/>
      <c r="K66" s="414"/>
    </row>
    <row r="67" spans="7:11" ht="93">
      <c r="G67" s="414"/>
      <c r="H67" s="414"/>
      <c r="I67" s="414"/>
      <c r="J67" s="414"/>
      <c r="K67" s="414"/>
    </row>
    <row r="68" spans="1:12" ht="93" customHeight="1">
      <c r="A68" s="9"/>
      <c r="B68" s="9"/>
      <c r="C68" s="9"/>
      <c r="E68" s="9"/>
      <c r="F68" s="9"/>
      <c r="G68" s="414"/>
      <c r="H68" s="414"/>
      <c r="I68" s="414"/>
      <c r="J68" s="414"/>
      <c r="K68" s="414"/>
      <c r="L68" s="9"/>
    </row>
    <row r="69" spans="1:12" ht="93">
      <c r="A69" s="9"/>
      <c r="B69" s="9"/>
      <c r="C69" s="9"/>
      <c r="E69" s="9"/>
      <c r="F69" s="9"/>
      <c r="G69" s="414"/>
      <c r="H69" s="414"/>
      <c r="I69" s="414"/>
      <c r="J69" s="414"/>
      <c r="K69" s="414"/>
      <c r="L69" s="9"/>
    </row>
    <row r="70" spans="1:12" ht="93">
      <c r="A70" s="9"/>
      <c r="B70" s="9"/>
      <c r="C70" s="9"/>
      <c r="E70" s="9"/>
      <c r="F70" s="9"/>
      <c r="G70" s="414"/>
      <c r="H70" s="414"/>
      <c r="I70" s="414"/>
      <c r="J70" s="414"/>
      <c r="K70" s="414"/>
      <c r="L70" s="9"/>
    </row>
    <row r="71" spans="1:12" ht="93">
      <c r="A71" s="9"/>
      <c r="B71" s="9"/>
      <c r="C71" s="9"/>
      <c r="E71" s="9"/>
      <c r="F71" s="9"/>
      <c r="G71" s="414"/>
      <c r="H71" s="414"/>
      <c r="I71" s="414"/>
      <c r="J71" s="414"/>
      <c r="K71" s="414"/>
      <c r="L71" s="9"/>
    </row>
    <row r="72" spans="1:12" ht="93">
      <c r="A72" s="9"/>
      <c r="B72" s="9"/>
      <c r="C72" s="9"/>
      <c r="E72" s="9"/>
      <c r="F72" s="9"/>
      <c r="G72" s="414"/>
      <c r="H72" s="414"/>
      <c r="I72" s="414"/>
      <c r="J72" s="414"/>
      <c r="K72" s="414"/>
      <c r="L72" s="9"/>
    </row>
    <row r="73" spans="1:12" ht="93">
      <c r="A73" s="9"/>
      <c r="B73" s="9"/>
      <c r="C73" s="9"/>
      <c r="E73" s="9"/>
      <c r="F73" s="9"/>
      <c r="G73" s="414"/>
      <c r="H73" s="414"/>
      <c r="I73" s="414"/>
      <c r="J73" s="414"/>
      <c r="K73" s="414"/>
      <c r="L73" s="9"/>
    </row>
    <row r="74" spans="1:12" ht="93">
      <c r="A74" s="9"/>
      <c r="B74" s="9"/>
      <c r="C74" s="9"/>
      <c r="E74" s="9"/>
      <c r="F74" s="9"/>
      <c r="G74" s="414"/>
      <c r="H74" s="414"/>
      <c r="I74" s="414"/>
      <c r="J74" s="414"/>
      <c r="K74" s="414"/>
      <c r="L74" s="9"/>
    </row>
    <row r="75" spans="1:12" ht="93">
      <c r="A75" s="9"/>
      <c r="B75" s="9"/>
      <c r="C75" s="9"/>
      <c r="E75" s="9"/>
      <c r="F75" s="9"/>
      <c r="G75" s="414"/>
      <c r="H75" s="414"/>
      <c r="I75" s="414"/>
      <c r="J75" s="414"/>
      <c r="K75" s="414"/>
      <c r="L75" s="9"/>
    </row>
    <row r="76" spans="1:12" ht="93">
      <c r="A76" s="9"/>
      <c r="B76" s="9"/>
      <c r="C76" s="9"/>
      <c r="E76" s="9"/>
      <c r="F76" s="9"/>
      <c r="G76" s="414"/>
      <c r="H76" s="414"/>
      <c r="I76" s="414"/>
      <c r="J76" s="414"/>
      <c r="K76" s="414"/>
      <c r="L76" s="9"/>
    </row>
    <row r="77" spans="1:12" ht="93">
      <c r="A77" s="9"/>
      <c r="B77" s="9"/>
      <c r="C77" s="9"/>
      <c r="E77" s="9"/>
      <c r="F77" s="9"/>
      <c r="G77" s="414"/>
      <c r="H77" s="414"/>
      <c r="I77" s="414"/>
      <c r="J77" s="414"/>
      <c r="K77" s="414"/>
      <c r="L77" s="9"/>
    </row>
    <row r="78" spans="1:12" ht="93">
      <c r="A78" s="9"/>
      <c r="B78" s="9"/>
      <c r="C78" s="9"/>
      <c r="E78" s="9"/>
      <c r="F78" s="9"/>
      <c r="L78" s="9"/>
    </row>
    <row r="79" spans="1:12" ht="93">
      <c r="A79" s="9"/>
      <c r="B79" s="9"/>
      <c r="C79" s="9"/>
      <c r="E79" s="9"/>
      <c r="F79" s="9"/>
      <c r="L79" s="9"/>
    </row>
    <row r="80" spans="1:12" ht="93">
      <c r="A80" s="9"/>
      <c r="B80" s="9"/>
      <c r="C80" s="9"/>
      <c r="E80" s="9"/>
      <c r="F80" s="9"/>
      <c r="L80" s="9"/>
    </row>
    <row r="81" spans="1:12" ht="93">
      <c r="A81" s="9"/>
      <c r="B81" s="9"/>
      <c r="C81" s="9"/>
      <c r="E81" s="9"/>
      <c r="F81" s="9"/>
      <c r="L81" s="9"/>
    </row>
    <row r="82" spans="1:12" ht="93">
      <c r="A82" s="9"/>
      <c r="B82" s="9"/>
      <c r="C82" s="9"/>
      <c r="E82" s="9"/>
      <c r="F82" s="9"/>
      <c r="L82" s="9"/>
    </row>
    <row r="83" spans="1:12" ht="93">
      <c r="A83" s="9"/>
      <c r="B83" s="9"/>
      <c r="C83" s="9"/>
      <c r="E83" s="9"/>
      <c r="F83" s="9"/>
      <c r="L83" s="9"/>
    </row>
    <row r="84" spans="1:12" ht="93">
      <c r="A84" s="9"/>
      <c r="B84" s="9"/>
      <c r="C84" s="9"/>
      <c r="E84" s="9"/>
      <c r="F84" s="9"/>
      <c r="L84" s="9"/>
    </row>
  </sheetData>
  <sheetProtection/>
  <mergeCells count="41">
    <mergeCell ref="A41:F41"/>
    <mergeCell ref="C38:C40"/>
    <mergeCell ref="B20:B25"/>
    <mergeCell ref="A43:F43"/>
    <mergeCell ref="B50:B52"/>
    <mergeCell ref="B45:B48"/>
    <mergeCell ref="A27:A36"/>
    <mergeCell ref="A58:F58"/>
    <mergeCell ref="A53:F53"/>
    <mergeCell ref="A44:K44"/>
    <mergeCell ref="C45:C48"/>
    <mergeCell ref="B27:B36"/>
    <mergeCell ref="A49:F49"/>
    <mergeCell ref="A50:A52"/>
    <mergeCell ref="A19:M19"/>
    <mergeCell ref="A18:F18"/>
    <mergeCell ref="A16:M16"/>
    <mergeCell ref="C50:C52"/>
    <mergeCell ref="A37:F37"/>
    <mergeCell ref="C27:C36"/>
    <mergeCell ref="A38:A40"/>
    <mergeCell ref="A45:A48"/>
    <mergeCell ref="B38:B40"/>
    <mergeCell ref="A4:K4"/>
    <mergeCell ref="A5:A6"/>
    <mergeCell ref="C5:C6"/>
    <mergeCell ref="A7:F7"/>
    <mergeCell ref="B8:B9"/>
    <mergeCell ref="A56:F56"/>
    <mergeCell ref="B5:B6"/>
    <mergeCell ref="B11:B13"/>
    <mergeCell ref="A11:A13"/>
    <mergeCell ref="C11:C13"/>
    <mergeCell ref="A14:F14"/>
    <mergeCell ref="A15:F15"/>
    <mergeCell ref="A10:F10"/>
    <mergeCell ref="A26:F26"/>
    <mergeCell ref="C8:C9"/>
    <mergeCell ref="A20:A25"/>
    <mergeCell ref="A8:A9"/>
    <mergeCell ref="C20:C25"/>
  </mergeCells>
  <printOptions/>
  <pageMargins left="0.7" right="0.21" top="0.75" bottom="0.75" header="0.3" footer="0.3"/>
  <pageSetup horizontalDpi="600" verticalDpi="600" orientation="portrait" paperSize="9" scale="1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5"/>
  <sheetViews>
    <sheetView view="pageBreakPreview" zoomScale="32" zoomScaleSheetLayoutView="32" zoomScalePageLayoutView="0" workbookViewId="0" topLeftCell="A22">
      <selection activeCell="D56" sqref="D56"/>
    </sheetView>
  </sheetViews>
  <sheetFormatPr defaultColWidth="9.140625" defaultRowHeight="15"/>
  <cols>
    <col min="1" max="1" width="56.140625" style="7" customWidth="1"/>
    <col min="2" max="2" width="27.28125" style="7" customWidth="1"/>
    <col min="3" max="3" width="29.00390625" style="7" customWidth="1"/>
    <col min="4" max="4" width="66.140625" style="7" customWidth="1"/>
    <col min="5" max="5" width="26.8515625" style="178" customWidth="1"/>
    <col min="6" max="6" width="26.421875" style="178" customWidth="1"/>
    <col min="7" max="7" width="17.8515625" style="419" customWidth="1"/>
    <col min="8" max="8" width="19.7109375" style="419" customWidth="1"/>
    <col min="9" max="10" width="19.421875" style="419" customWidth="1"/>
    <col min="11" max="11" width="32.7109375" style="419" customWidth="1"/>
    <col min="12" max="12" width="28.421875" style="178" customWidth="1"/>
    <col min="13" max="13" width="25.140625" style="184" customWidth="1"/>
  </cols>
  <sheetData>
    <row r="1" spans="1:13" ht="35.25">
      <c r="A1" s="130"/>
      <c r="B1" s="127"/>
      <c r="C1" s="127"/>
      <c r="D1" s="127" t="s">
        <v>98</v>
      </c>
      <c r="E1" s="61"/>
      <c r="F1" s="61"/>
      <c r="G1" s="378"/>
      <c r="H1" s="378"/>
      <c r="I1" s="378"/>
      <c r="J1" s="378"/>
      <c r="K1" s="311" t="s">
        <v>293</v>
      </c>
      <c r="L1" s="68"/>
      <c r="M1" s="128"/>
    </row>
    <row r="2" spans="1:13" ht="35.25">
      <c r="A2" s="131"/>
      <c r="B2" s="131"/>
      <c r="C2" s="131"/>
      <c r="D2" s="144" t="s">
        <v>63</v>
      </c>
      <c r="E2" s="131"/>
      <c r="F2" s="131"/>
      <c r="G2" s="416"/>
      <c r="H2" s="416"/>
      <c r="I2" s="416"/>
      <c r="J2" s="416"/>
      <c r="K2" s="416"/>
      <c r="L2" s="131"/>
      <c r="M2" s="185"/>
    </row>
    <row r="3" spans="1:13" ht="98.25" customHeight="1">
      <c r="A3" s="46" t="s">
        <v>220</v>
      </c>
      <c r="B3" s="46" t="s">
        <v>0</v>
      </c>
      <c r="C3" s="36" t="s">
        <v>129</v>
      </c>
      <c r="D3" s="46" t="s">
        <v>1</v>
      </c>
      <c r="E3" s="46" t="s">
        <v>2</v>
      </c>
      <c r="F3" s="46" t="s">
        <v>3</v>
      </c>
      <c r="G3" s="379" t="s">
        <v>4</v>
      </c>
      <c r="H3" s="379" t="s">
        <v>5</v>
      </c>
      <c r="I3" s="379" t="s">
        <v>6</v>
      </c>
      <c r="J3" s="379" t="s">
        <v>128</v>
      </c>
      <c r="K3" s="383" t="s">
        <v>7</v>
      </c>
      <c r="L3" s="36" t="s">
        <v>122</v>
      </c>
      <c r="M3" s="363" t="s">
        <v>221</v>
      </c>
    </row>
    <row r="4" spans="1:13" ht="43.5" customHeight="1">
      <c r="A4" s="489" t="s">
        <v>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7"/>
      <c r="M4" s="28"/>
    </row>
    <row r="5" spans="1:13" ht="43.5" customHeight="1">
      <c r="A5" s="480" t="s">
        <v>199</v>
      </c>
      <c r="B5" s="482">
        <v>130</v>
      </c>
      <c r="C5" s="470">
        <v>182</v>
      </c>
      <c r="D5" s="37" t="s">
        <v>139</v>
      </c>
      <c r="E5" s="23">
        <v>22</v>
      </c>
      <c r="F5" s="23">
        <v>22</v>
      </c>
      <c r="G5" s="125">
        <f>E5*бжу!C10/100</f>
        <v>2.2</v>
      </c>
      <c r="H5" s="125">
        <f>E5*бжу!D10/100</f>
        <v>0.28380000000000005</v>
      </c>
      <c r="I5" s="125">
        <f>E5*бжу!E10/100</f>
        <v>14.7466</v>
      </c>
      <c r="J5" s="125">
        <f>E5*бжу!G10/100</f>
        <v>0</v>
      </c>
      <c r="K5" s="125">
        <f>E5*бжу!F10/100</f>
        <v>70.62</v>
      </c>
      <c r="L5" s="23">
        <v>40</v>
      </c>
      <c r="M5" s="140">
        <f>L5*E5/1000</f>
        <v>0.88</v>
      </c>
    </row>
    <row r="6" spans="1:13" ht="43.5" customHeight="1">
      <c r="A6" s="503"/>
      <c r="B6" s="503"/>
      <c r="C6" s="471"/>
      <c r="D6" s="37" t="s">
        <v>10</v>
      </c>
      <c r="E6" s="22">
        <v>3</v>
      </c>
      <c r="F6" s="22">
        <v>3</v>
      </c>
      <c r="G6" s="125">
        <f>E6*бжу!C14/100</f>
        <v>0.075</v>
      </c>
      <c r="H6" s="125">
        <f>E6*бжу!D14/100</f>
        <v>1.845</v>
      </c>
      <c r="I6" s="125">
        <f>E6*бжу!E14/100</f>
        <v>0.204</v>
      </c>
      <c r="J6" s="125">
        <f>E6*бжу!G14/100</f>
        <v>0</v>
      </c>
      <c r="K6" s="125">
        <f>E6*бжу!F11/100</f>
        <v>10.05</v>
      </c>
      <c r="L6" s="22">
        <v>500</v>
      </c>
      <c r="M6" s="140">
        <f>L6*E6/1000</f>
        <v>1.5</v>
      </c>
    </row>
    <row r="7" spans="1:13" ht="43.5" customHeight="1">
      <c r="A7" s="503"/>
      <c r="B7" s="503"/>
      <c r="C7" s="471"/>
      <c r="D7" s="37" t="s">
        <v>18</v>
      </c>
      <c r="E7" s="23">
        <v>90</v>
      </c>
      <c r="F7" s="23">
        <v>90</v>
      </c>
      <c r="G7" s="125">
        <f>E7*бжу!C17/100</f>
        <v>2.5199999999999996</v>
      </c>
      <c r="H7" s="125">
        <f>E7*бжу!D17/100</f>
        <v>2.88</v>
      </c>
      <c r="I7" s="125">
        <f>E7*бжу!E17/100</f>
        <v>8.46</v>
      </c>
      <c r="J7" s="125">
        <f>E7*бжу!G177/100</f>
        <v>0</v>
      </c>
      <c r="K7" s="125">
        <f>E7*бжу!F12/100</f>
        <v>123.3</v>
      </c>
      <c r="L7" s="23">
        <v>46</v>
      </c>
      <c r="M7" s="140">
        <f>L7*E7/1000</f>
        <v>4.14</v>
      </c>
    </row>
    <row r="8" spans="1:13" ht="43.5" customHeight="1">
      <c r="A8" s="503"/>
      <c r="B8" s="503"/>
      <c r="C8" s="472"/>
      <c r="D8" s="37" t="s">
        <v>296</v>
      </c>
      <c r="E8" s="22">
        <v>2</v>
      </c>
      <c r="F8" s="22">
        <v>2</v>
      </c>
      <c r="G8" s="125">
        <f>E8*бжу!C19/100</f>
        <v>0</v>
      </c>
      <c r="H8" s="125">
        <f>E8*бжу!D19/100</f>
        <v>0</v>
      </c>
      <c r="I8" s="125">
        <f>E8*бжу!E19/100</f>
        <v>1.996</v>
      </c>
      <c r="J8" s="125">
        <f>E8*бжу!G19/100</f>
        <v>0</v>
      </c>
      <c r="K8" s="125">
        <f>E8*бжу!F13/100</f>
        <v>3.18</v>
      </c>
      <c r="L8" s="22">
        <v>60</v>
      </c>
      <c r="M8" s="140">
        <f>L8*E8/1000</f>
        <v>0.12</v>
      </c>
    </row>
    <row r="9" spans="1:13" ht="43.5" customHeight="1">
      <c r="A9" s="479"/>
      <c r="B9" s="479"/>
      <c r="C9" s="479"/>
      <c r="D9" s="479"/>
      <c r="E9" s="479"/>
      <c r="F9" s="479"/>
      <c r="G9" s="381">
        <f>G5++G6+G7+G8</f>
        <v>4.795</v>
      </c>
      <c r="H9" s="381">
        <f>H5++H6+H7+H8</f>
        <v>5.0088</v>
      </c>
      <c r="I9" s="381">
        <f>I5++I6+I7+I8</f>
        <v>25.4066</v>
      </c>
      <c r="J9" s="381">
        <f>J5++J6+J7+J8</f>
        <v>0</v>
      </c>
      <c r="K9" s="381">
        <f>K5++K6+K7+K8</f>
        <v>207.15</v>
      </c>
      <c r="L9" s="27"/>
      <c r="M9" s="137">
        <f>SUM(M5:M8)</f>
        <v>6.64</v>
      </c>
    </row>
    <row r="10" spans="1:13" ht="45.75" customHeight="1">
      <c r="A10" s="480" t="s">
        <v>169</v>
      </c>
      <c r="B10" s="475" t="s">
        <v>215</v>
      </c>
      <c r="C10" s="497" t="s">
        <v>294</v>
      </c>
      <c r="D10" s="37" t="s">
        <v>11</v>
      </c>
      <c r="E10" s="22">
        <v>30</v>
      </c>
      <c r="F10" s="22">
        <v>30</v>
      </c>
      <c r="G10" s="125">
        <f>E10*бжу!C22/100</f>
        <v>2.61</v>
      </c>
      <c r="H10" s="125">
        <f>E10*бжу!D22/100</f>
        <v>0.45</v>
      </c>
      <c r="I10" s="125">
        <f>E10*бжу!E22/100</f>
        <v>12</v>
      </c>
      <c r="J10" s="125">
        <f>E10*бжу!G22/100</f>
        <v>0</v>
      </c>
      <c r="K10" s="125">
        <f>E10*бжу!F22/100</f>
        <v>62.7</v>
      </c>
      <c r="L10" s="22">
        <v>62</v>
      </c>
      <c r="M10" s="135">
        <f>L10*E10/1000</f>
        <v>1.86</v>
      </c>
    </row>
    <row r="11" spans="1:13" ht="45.75" customHeight="1">
      <c r="A11" s="480"/>
      <c r="B11" s="475"/>
      <c r="C11" s="498"/>
      <c r="D11" s="37" t="s">
        <v>10</v>
      </c>
      <c r="E11" s="23">
        <v>5</v>
      </c>
      <c r="F11" s="23">
        <v>5</v>
      </c>
      <c r="G11" s="125">
        <f>E11*бжу!C14/100</f>
        <v>0.125</v>
      </c>
      <c r="H11" s="125">
        <f>E11*бжу!D14/100</f>
        <v>3.075</v>
      </c>
      <c r="I11" s="125">
        <f>E11*бжу!E14/100</f>
        <v>0.34</v>
      </c>
      <c r="J11" s="125">
        <f>E11*бжу!G14/100</f>
        <v>0</v>
      </c>
      <c r="K11" s="125">
        <f>E11*бжу!F14/100</f>
        <v>28.3</v>
      </c>
      <c r="L11" s="23">
        <v>500</v>
      </c>
      <c r="M11" s="135">
        <f>L11*E11/1000</f>
        <v>2.5</v>
      </c>
    </row>
    <row r="12" spans="1:13" ht="45.75" customHeight="1">
      <c r="A12" s="479"/>
      <c r="B12" s="479"/>
      <c r="C12" s="479"/>
      <c r="D12" s="479"/>
      <c r="E12" s="479"/>
      <c r="F12" s="479"/>
      <c r="G12" s="381">
        <f>G10+G11</f>
        <v>2.735</v>
      </c>
      <c r="H12" s="381">
        <f>H10+H11</f>
        <v>3.5250000000000004</v>
      </c>
      <c r="I12" s="381">
        <f>I10+I11</f>
        <v>12.34</v>
      </c>
      <c r="J12" s="381">
        <f>J10+J11</f>
        <v>0</v>
      </c>
      <c r="K12" s="381">
        <f>K10+K11</f>
        <v>91</v>
      </c>
      <c r="L12" s="27"/>
      <c r="M12" s="133">
        <f>SUM(M10:M11)</f>
        <v>4.36</v>
      </c>
    </row>
    <row r="13" spans="1:13" ht="43.5" customHeight="1">
      <c r="A13" s="480" t="s">
        <v>171</v>
      </c>
      <c r="B13" s="482">
        <v>150</v>
      </c>
      <c r="C13" s="470">
        <v>414</v>
      </c>
      <c r="D13" s="37" t="s">
        <v>124</v>
      </c>
      <c r="E13" s="23">
        <v>1</v>
      </c>
      <c r="F13" s="23">
        <v>1</v>
      </c>
      <c r="G13" s="125">
        <f>E13*бжу!C28/100</f>
        <v>0</v>
      </c>
      <c r="H13" s="125">
        <f>E13*бжу!D28/100</f>
        <v>0</v>
      </c>
      <c r="I13" s="125">
        <f>E13*бжу!E28/100</f>
        <v>0.64</v>
      </c>
      <c r="J13" s="125">
        <f>E13*бжу!G28/100</f>
        <v>0</v>
      </c>
      <c r="K13" s="125">
        <f>E13*бжу!F28/100</f>
        <v>2.94</v>
      </c>
      <c r="L13" s="23">
        <v>1100</v>
      </c>
      <c r="M13" s="140">
        <f>L13*E13/1000</f>
        <v>1.1</v>
      </c>
    </row>
    <row r="14" spans="1:13" ht="43.5" customHeight="1">
      <c r="A14" s="481"/>
      <c r="B14" s="481"/>
      <c r="C14" s="471"/>
      <c r="D14" s="37" t="s">
        <v>18</v>
      </c>
      <c r="E14" s="23">
        <v>100</v>
      </c>
      <c r="F14" s="23">
        <v>100</v>
      </c>
      <c r="G14" s="125">
        <f>E14*бжу!C17/100</f>
        <v>2.8</v>
      </c>
      <c r="H14" s="125">
        <f>E14*бжу!D17/100</f>
        <v>3.2</v>
      </c>
      <c r="I14" s="125">
        <f>E14*бжу!E17/100</f>
        <v>9.4</v>
      </c>
      <c r="J14" s="125">
        <f>E14*бжу!G17/100</f>
        <v>1.3</v>
      </c>
      <c r="K14" s="125">
        <f>E14*бжу!F17/100</f>
        <v>58</v>
      </c>
      <c r="L14" s="23">
        <v>46</v>
      </c>
      <c r="M14" s="140">
        <f>L14*E14/1000</f>
        <v>4.6</v>
      </c>
    </row>
    <row r="15" spans="1:13" ht="43.5" customHeight="1">
      <c r="A15" s="481"/>
      <c r="B15" s="481"/>
      <c r="C15" s="472"/>
      <c r="D15" s="37" t="s">
        <v>298</v>
      </c>
      <c r="E15" s="23">
        <v>6</v>
      </c>
      <c r="F15" s="23">
        <v>6</v>
      </c>
      <c r="G15" s="125">
        <f>E15*бжу!C19/100</f>
        <v>0</v>
      </c>
      <c r="H15" s="125">
        <f>E15*бжу!D19/100</f>
        <v>0</v>
      </c>
      <c r="I15" s="125">
        <f>E15*бжу!E19/100</f>
        <v>5.9879999999999995</v>
      </c>
      <c r="J15" s="125">
        <f>E15*бжу!G19/100</f>
        <v>0</v>
      </c>
      <c r="K15" s="125">
        <f>E15*бжу!F19/100</f>
        <v>22.74</v>
      </c>
      <c r="L15" s="23">
        <v>60</v>
      </c>
      <c r="M15" s="140">
        <f>L15*E15/1000</f>
        <v>0.36</v>
      </c>
    </row>
    <row r="16" spans="1:13" ht="43.5" customHeight="1">
      <c r="A16" s="479"/>
      <c r="B16" s="479"/>
      <c r="C16" s="479"/>
      <c r="D16" s="479"/>
      <c r="E16" s="479"/>
      <c r="F16" s="479"/>
      <c r="G16" s="381">
        <f>G13++G14+G15</f>
        <v>2.8</v>
      </c>
      <c r="H16" s="381">
        <f>H13++H14+H15</f>
        <v>3.2</v>
      </c>
      <c r="I16" s="381">
        <f>I13++I14+I15</f>
        <v>16.028</v>
      </c>
      <c r="J16" s="381">
        <f>J13++J14+J15</f>
        <v>1.3</v>
      </c>
      <c r="K16" s="381">
        <f>K13++K14+K15</f>
        <v>83.67999999999999</v>
      </c>
      <c r="L16" s="27"/>
      <c r="M16" s="137">
        <f>SUM(M13:M15)</f>
        <v>6.06</v>
      </c>
    </row>
    <row r="17" spans="1:13" ht="43.5" customHeight="1">
      <c r="A17" s="496" t="s">
        <v>24</v>
      </c>
      <c r="B17" s="496"/>
      <c r="C17" s="496"/>
      <c r="D17" s="496"/>
      <c r="E17" s="496"/>
      <c r="F17" s="496"/>
      <c r="G17" s="382">
        <f>G9+G12+G16</f>
        <v>10.329999999999998</v>
      </c>
      <c r="H17" s="382">
        <f>H9+H12+H16</f>
        <v>11.733799999999999</v>
      </c>
      <c r="I17" s="382">
        <f>I9+I12+I16</f>
        <v>53.7746</v>
      </c>
      <c r="J17" s="382">
        <f>J9+J12+J16</f>
        <v>1.3</v>
      </c>
      <c r="K17" s="382">
        <f>K9+K12+K16</f>
        <v>381.83</v>
      </c>
      <c r="L17" s="278"/>
      <c r="M17" s="262">
        <f>M9+M12+M16</f>
        <v>17.06</v>
      </c>
    </row>
    <row r="18" spans="1:13" ht="43.5" customHeight="1">
      <c r="A18" s="467" t="s">
        <v>276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9"/>
    </row>
    <row r="19" spans="1:13" s="7" customFormat="1" ht="51.75" customHeight="1">
      <c r="A19" s="273" t="s">
        <v>9</v>
      </c>
      <c r="B19" s="274">
        <v>75</v>
      </c>
      <c r="C19" s="274"/>
      <c r="D19" s="309" t="s">
        <v>58</v>
      </c>
      <c r="E19" s="310">
        <v>75</v>
      </c>
      <c r="F19" s="310">
        <v>52.5</v>
      </c>
      <c r="G19" s="382">
        <f>E19*бжу!C31/100</f>
        <v>0.675</v>
      </c>
      <c r="H19" s="382">
        <f>E19*бжу!D31/100</f>
        <v>0.10500000000000002</v>
      </c>
      <c r="I19" s="382">
        <f>E19*бжу!E31/100</f>
        <v>4.9875</v>
      </c>
      <c r="J19" s="382">
        <f>E19*бжу!G31/100</f>
        <v>31.5</v>
      </c>
      <c r="K19" s="382">
        <f>E19*бжу!F31/100</f>
        <v>21</v>
      </c>
      <c r="L19" s="310">
        <v>134</v>
      </c>
      <c r="M19" s="263">
        <f>L19*E19/1000</f>
        <v>10.05</v>
      </c>
    </row>
    <row r="20" spans="1:13" ht="46.5" customHeight="1">
      <c r="A20" s="467" t="s">
        <v>14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9"/>
    </row>
    <row r="21" spans="1:13" ht="43.5" customHeight="1">
      <c r="A21" s="476" t="s">
        <v>187</v>
      </c>
      <c r="B21" s="470">
        <v>150</v>
      </c>
      <c r="C21" s="470">
        <v>62</v>
      </c>
      <c r="D21" s="37" t="s">
        <v>252</v>
      </c>
      <c r="E21" s="23">
        <v>12</v>
      </c>
      <c r="F21" s="23">
        <v>12</v>
      </c>
      <c r="G21" s="125">
        <f>E21*бжу!C24/100</f>
        <v>2.136</v>
      </c>
      <c r="H21" s="125">
        <f>E21*бжу!D24/100</f>
        <v>1.2</v>
      </c>
      <c r="I21" s="125">
        <f>E21*бжу!E24/100</f>
        <v>0</v>
      </c>
      <c r="J21" s="125">
        <f>E21*бжу!G24/100</f>
        <v>0</v>
      </c>
      <c r="K21" s="125">
        <f>E21*бжу!F24/100</f>
        <v>19.44</v>
      </c>
      <c r="L21" s="24">
        <v>506</v>
      </c>
      <c r="M21" s="140">
        <f>L21*E21/1000</f>
        <v>6.072</v>
      </c>
    </row>
    <row r="22" spans="1:13" ht="43.5" customHeight="1">
      <c r="A22" s="477"/>
      <c r="B22" s="471"/>
      <c r="C22" s="471"/>
      <c r="D22" s="37" t="s">
        <v>149</v>
      </c>
      <c r="E22" s="23">
        <v>60</v>
      </c>
      <c r="F22" s="23">
        <v>48</v>
      </c>
      <c r="G22" s="125">
        <f>E22*бжу!C41/100</f>
        <v>0.9</v>
      </c>
      <c r="H22" s="125">
        <f>E22*бжу!D41/100</f>
        <v>0.048</v>
      </c>
      <c r="I22" s="125">
        <f>E22*бжу!E41/100</f>
        <v>4.8</v>
      </c>
      <c r="J22" s="125">
        <f>E22*бжу!G41/100</f>
        <v>4.8</v>
      </c>
      <c r="K22" s="125">
        <f>E22*бжу!F41/100</f>
        <v>20.16</v>
      </c>
      <c r="L22" s="24">
        <v>40</v>
      </c>
      <c r="M22" s="140">
        <f aca="true" t="shared" si="0" ref="M22:M27">L22*E22/1000</f>
        <v>2.4</v>
      </c>
    </row>
    <row r="23" spans="1:13" ht="60.75" customHeight="1">
      <c r="A23" s="477"/>
      <c r="B23" s="471"/>
      <c r="C23" s="471"/>
      <c r="D23" s="37" t="s">
        <v>41</v>
      </c>
      <c r="E23" s="22">
        <v>37</v>
      </c>
      <c r="F23" s="22">
        <v>26.64</v>
      </c>
      <c r="G23" s="125">
        <f>E23*бжу!C36/100</f>
        <v>0.74</v>
      </c>
      <c r="H23" s="125">
        <f>E23*бжу!D36/100</f>
        <v>0.10729999999999999</v>
      </c>
      <c r="I23" s="125">
        <f>E23*бжу!E36/100</f>
        <v>4.610200000000001</v>
      </c>
      <c r="J23" s="125">
        <f>E23*бжу!G36/100</f>
        <v>5.328</v>
      </c>
      <c r="K23" s="125">
        <f>E23*бжу!F36/100</f>
        <v>21.312</v>
      </c>
      <c r="L23" s="22">
        <v>55</v>
      </c>
      <c r="M23" s="140">
        <f t="shared" si="0"/>
        <v>2.035</v>
      </c>
    </row>
    <row r="24" spans="1:13" ht="43.5" customHeight="1" hidden="1">
      <c r="A24" s="477"/>
      <c r="B24" s="471"/>
      <c r="C24" s="471"/>
      <c r="D24" s="37"/>
      <c r="E24" s="22"/>
      <c r="F24" s="22"/>
      <c r="G24" s="125">
        <f>E24*бжу!C27/100</f>
        <v>0</v>
      </c>
      <c r="H24" s="125">
        <f>E24*бжу!D27/100</f>
        <v>0</v>
      </c>
      <c r="I24" s="125">
        <f>E24*бжу!E27/100</f>
        <v>0</v>
      </c>
      <c r="J24" s="125">
        <f>E24*бжу!G27/100</f>
        <v>0</v>
      </c>
      <c r="K24" s="125">
        <f>E24*бжу!F27/100</f>
        <v>0</v>
      </c>
      <c r="L24" s="22"/>
      <c r="M24" s="140">
        <f t="shared" si="0"/>
        <v>0</v>
      </c>
    </row>
    <row r="25" spans="1:13" ht="43.5" customHeight="1">
      <c r="A25" s="477"/>
      <c r="B25" s="471"/>
      <c r="C25" s="471"/>
      <c r="D25" s="37" t="s">
        <v>33</v>
      </c>
      <c r="E25" s="22">
        <v>7</v>
      </c>
      <c r="F25" s="22">
        <v>5.6</v>
      </c>
      <c r="G25" s="125">
        <f>E25*бжу!C37/100</f>
        <v>0.091</v>
      </c>
      <c r="H25" s="125">
        <f>E25*бжу!D37/100</f>
        <v>0.005600000000000001</v>
      </c>
      <c r="I25" s="125">
        <f>E25*бжу!E237/100</f>
        <v>0</v>
      </c>
      <c r="J25" s="125">
        <f>E25*бжу!G37/100</f>
        <v>0.28</v>
      </c>
      <c r="K25" s="125">
        <f>E25*бжу!F37/100</f>
        <v>1.9040000000000001</v>
      </c>
      <c r="L25" s="22">
        <v>50</v>
      </c>
      <c r="M25" s="140">
        <f t="shared" si="0"/>
        <v>0.35</v>
      </c>
    </row>
    <row r="26" spans="1:13" ht="43.5" customHeight="1">
      <c r="A26" s="477"/>
      <c r="B26" s="471"/>
      <c r="C26" s="471"/>
      <c r="D26" s="37" t="s">
        <v>16</v>
      </c>
      <c r="E26" s="22">
        <v>7</v>
      </c>
      <c r="F26" s="22">
        <v>5.88</v>
      </c>
      <c r="G26" s="125">
        <f>E26*бжу!C38/100</f>
        <v>0.09799999999999999</v>
      </c>
      <c r="H26" s="125">
        <f>E26*бжу!D38/100</f>
        <v>0</v>
      </c>
      <c r="I26" s="125">
        <f>E26*бжу!E38/100</f>
        <v>0.5761</v>
      </c>
      <c r="J26" s="125">
        <f>E26*бжу!G38/100</f>
        <v>0.5880000000000001</v>
      </c>
      <c r="K26" s="125">
        <f>E26*бжу!F38/100</f>
        <v>2.408</v>
      </c>
      <c r="L26" s="22">
        <v>42</v>
      </c>
      <c r="M26" s="140">
        <f t="shared" si="0"/>
        <v>0.294</v>
      </c>
    </row>
    <row r="27" spans="1:13" ht="43.5" customHeight="1">
      <c r="A27" s="477"/>
      <c r="B27" s="471"/>
      <c r="C27" s="471"/>
      <c r="D27" s="37" t="s">
        <v>297</v>
      </c>
      <c r="E27" s="22">
        <v>1</v>
      </c>
      <c r="F27" s="22">
        <v>1</v>
      </c>
      <c r="G27" s="125">
        <f>E27*бжу!C15/100</f>
        <v>0</v>
      </c>
      <c r="H27" s="125">
        <f>E27*бжу!D15/100</f>
        <v>0.9990000000000001</v>
      </c>
      <c r="I27" s="125">
        <f>E27*бжу!E15/100</f>
        <v>0</v>
      </c>
      <c r="J27" s="125">
        <f>E27*бжу!G15/100</f>
        <v>0</v>
      </c>
      <c r="K27" s="125">
        <f>E27*бжу!F15/100</f>
        <v>8.99</v>
      </c>
      <c r="L27" s="22">
        <v>157</v>
      </c>
      <c r="M27" s="140">
        <f t="shared" si="0"/>
        <v>0.157</v>
      </c>
    </row>
    <row r="28" spans="1:13" ht="43.5" customHeight="1">
      <c r="A28" s="479"/>
      <c r="B28" s="479"/>
      <c r="C28" s="479"/>
      <c r="D28" s="479"/>
      <c r="E28" s="479"/>
      <c r="F28" s="479"/>
      <c r="G28" s="381">
        <f>G21+G22+G23+G25+G26+G27</f>
        <v>3.965</v>
      </c>
      <c r="H28" s="381">
        <f>H21+H22+H23+H25+H26+H27</f>
        <v>2.3599</v>
      </c>
      <c r="I28" s="381">
        <f>I21+I22+I23+I25+I26+I27</f>
        <v>9.9863</v>
      </c>
      <c r="J28" s="381">
        <f>J21+J22+J23+J25+J26+J27</f>
        <v>10.995999999999999</v>
      </c>
      <c r="K28" s="381">
        <f>K21+K22+K23+K25+K26+K27</f>
        <v>74.214</v>
      </c>
      <c r="L28" s="27"/>
      <c r="M28" s="137">
        <f>SUM(M21:M27)</f>
        <v>11.308</v>
      </c>
    </row>
    <row r="29" spans="1:13" ht="43.5" customHeight="1">
      <c r="A29" s="476" t="s">
        <v>263</v>
      </c>
      <c r="B29" s="470" t="s">
        <v>202</v>
      </c>
      <c r="C29" s="511" t="s">
        <v>326</v>
      </c>
      <c r="D29" s="195" t="s">
        <v>306</v>
      </c>
      <c r="E29" s="65">
        <v>96</v>
      </c>
      <c r="F29" s="123">
        <v>55.68</v>
      </c>
      <c r="G29" s="125">
        <f>E29*бжу!C26/100</f>
        <v>20.16</v>
      </c>
      <c r="H29" s="125">
        <f>E29*бжу!D26/100</f>
        <v>3.8975999999999997</v>
      </c>
      <c r="I29" s="125">
        <f>E29*бжу!E26/100</f>
        <v>0</v>
      </c>
      <c r="J29" s="125">
        <f>E29*бжу!G26/100</f>
        <v>0</v>
      </c>
      <c r="K29" s="125">
        <f>E29*бжу!F26/100</f>
        <v>81.88799999999999</v>
      </c>
      <c r="L29" s="123">
        <v>300</v>
      </c>
      <c r="M29" s="140">
        <f aca="true" t="shared" si="1" ref="M29:M36">L29*E29/1000</f>
        <v>28.8</v>
      </c>
    </row>
    <row r="30" spans="1:13" ht="43.5" customHeight="1">
      <c r="A30" s="477"/>
      <c r="B30" s="605"/>
      <c r="C30" s="605"/>
      <c r="D30" s="195" t="s">
        <v>11</v>
      </c>
      <c r="E30" s="22">
        <v>6</v>
      </c>
      <c r="F30" s="22">
        <v>6</v>
      </c>
      <c r="G30" s="125">
        <f>E30*бжу!C22/100</f>
        <v>0.5219999999999999</v>
      </c>
      <c r="H30" s="125">
        <f>E30*бжу!D22/100</f>
        <v>0.09</v>
      </c>
      <c r="I30" s="125">
        <f>E30*бжу!E22/100</f>
        <v>2.4</v>
      </c>
      <c r="J30" s="125">
        <f>E30*бжу!G22/100</f>
        <v>0</v>
      </c>
      <c r="K30" s="125">
        <f>E30*бжу!F22/100</f>
        <v>12.54</v>
      </c>
      <c r="L30" s="22">
        <v>62</v>
      </c>
      <c r="M30" s="140">
        <f t="shared" si="1"/>
        <v>0.372</v>
      </c>
    </row>
    <row r="31" spans="1:13" ht="43.5" customHeight="1">
      <c r="A31" s="477"/>
      <c r="B31" s="605"/>
      <c r="C31" s="605"/>
      <c r="D31" s="195" t="s">
        <v>269</v>
      </c>
      <c r="E31" s="47">
        <v>4</v>
      </c>
      <c r="F31" s="47">
        <v>4</v>
      </c>
      <c r="G31" s="125">
        <f>E31*бжу!C21/100</f>
        <v>0.41200000000000003</v>
      </c>
      <c r="H31" s="125">
        <f>E31*бжу!D21/100</f>
        <v>0.044000000000000004</v>
      </c>
      <c r="I31" s="125">
        <f>E31*бжу!E21/100</f>
        <v>2.76</v>
      </c>
      <c r="J31" s="125">
        <f>E31*бжу!G21/100</f>
        <v>0</v>
      </c>
      <c r="K31" s="125">
        <f>E31*бжу!F21/100</f>
        <v>13.36</v>
      </c>
      <c r="L31" s="47">
        <v>78</v>
      </c>
      <c r="M31" s="140">
        <f t="shared" si="1"/>
        <v>0.312</v>
      </c>
    </row>
    <row r="32" spans="1:13" ht="43.5" customHeight="1">
      <c r="A32" s="477"/>
      <c r="B32" s="605"/>
      <c r="C32" s="605"/>
      <c r="D32" s="195" t="s">
        <v>327</v>
      </c>
      <c r="E32" s="22">
        <v>4</v>
      </c>
      <c r="F32" s="22">
        <v>3.48</v>
      </c>
      <c r="G32" s="125">
        <f>E32*бжу!C12/100</f>
        <v>0.508</v>
      </c>
      <c r="H32" s="125">
        <f>E32*бжу!D12/100</f>
        <v>0.4004</v>
      </c>
      <c r="I32" s="125">
        <f>E32*бжу!E12/100</f>
        <v>0.024399999999999998</v>
      </c>
      <c r="J32" s="125">
        <f>E32*бжу!G12/100</f>
        <v>0</v>
      </c>
      <c r="K32" s="125">
        <f>E32*бжу!F12/100</f>
        <v>5.48</v>
      </c>
      <c r="L32" s="22">
        <v>300</v>
      </c>
      <c r="M32" s="140">
        <f t="shared" si="1"/>
        <v>1.2</v>
      </c>
    </row>
    <row r="33" spans="1:13" ht="43.5" customHeight="1">
      <c r="A33" s="477"/>
      <c r="B33" s="605"/>
      <c r="C33" s="605"/>
      <c r="D33" s="195" t="s">
        <v>32</v>
      </c>
      <c r="E33" s="22">
        <v>10</v>
      </c>
      <c r="F33" s="22">
        <v>10</v>
      </c>
      <c r="G33" s="125">
        <f>E33*бжу!C17/100</f>
        <v>0.28</v>
      </c>
      <c r="H33" s="125">
        <f>E33*бжу!D17/100</f>
        <v>0.32</v>
      </c>
      <c r="I33" s="125">
        <f>E33*бжу!E17/100</f>
        <v>0.94</v>
      </c>
      <c r="J33" s="125">
        <f>E33*бжу!G17/100</f>
        <v>0.13</v>
      </c>
      <c r="K33" s="125">
        <f>E33*бжу!F17/100</f>
        <v>5.8</v>
      </c>
      <c r="L33" s="22">
        <v>46</v>
      </c>
      <c r="M33" s="140">
        <f>L33*E33/1000</f>
        <v>0.46</v>
      </c>
    </row>
    <row r="34" spans="1:13" ht="43.5" customHeight="1">
      <c r="A34" s="477"/>
      <c r="B34" s="605"/>
      <c r="C34" s="605"/>
      <c r="D34" s="195" t="s">
        <v>259</v>
      </c>
      <c r="E34" s="22">
        <v>40</v>
      </c>
      <c r="F34" s="22">
        <v>40</v>
      </c>
      <c r="G34" s="125">
        <f>E34*бжу!C11/100</f>
        <v>4.28</v>
      </c>
      <c r="H34" s="125">
        <f>E34*бжу!D11/100</f>
        <v>0.52</v>
      </c>
      <c r="I34" s="125">
        <f>E34*бжу!E11/100</f>
        <v>27.44</v>
      </c>
      <c r="J34" s="125">
        <f>E34*бжу!G11/100</f>
        <v>0</v>
      </c>
      <c r="K34" s="125">
        <f>E34*бжу!F11/100</f>
        <v>134</v>
      </c>
      <c r="L34" s="22">
        <v>53</v>
      </c>
      <c r="M34" s="140">
        <f t="shared" si="1"/>
        <v>2.12</v>
      </c>
    </row>
    <row r="35" spans="1:13" ht="43.5" customHeight="1">
      <c r="A35" s="477"/>
      <c r="B35" s="605"/>
      <c r="C35" s="605"/>
      <c r="D35" s="124" t="s">
        <v>10</v>
      </c>
      <c r="E35" s="123">
        <v>4</v>
      </c>
      <c r="F35" s="123">
        <v>4</v>
      </c>
      <c r="G35" s="125">
        <f>E35*бжу!C14/100</f>
        <v>0.1</v>
      </c>
      <c r="H35" s="125">
        <f>E35*бжу!D14/100</f>
        <v>2.46</v>
      </c>
      <c r="I35" s="125">
        <f>E35*бжу!E14/100</f>
        <v>0.272</v>
      </c>
      <c r="J35" s="125">
        <f>E35*бжу!G14/100</f>
        <v>0</v>
      </c>
      <c r="K35" s="125">
        <f>E35*бжу!F14/100</f>
        <v>22.64</v>
      </c>
      <c r="L35" s="123">
        <v>500</v>
      </c>
      <c r="M35" s="140">
        <f t="shared" si="1"/>
        <v>2</v>
      </c>
    </row>
    <row r="36" spans="1:13" ht="43.5" customHeight="1">
      <c r="A36" s="242"/>
      <c r="B36" s="606"/>
      <c r="C36" s="606"/>
      <c r="D36" s="195" t="s">
        <v>297</v>
      </c>
      <c r="E36" s="47">
        <v>4</v>
      </c>
      <c r="F36" s="47">
        <v>4</v>
      </c>
      <c r="G36" s="125">
        <f>E36*бжу!C15/100</f>
        <v>0</v>
      </c>
      <c r="H36" s="125">
        <f>E36*бжу!D15/100</f>
        <v>3.9960000000000004</v>
      </c>
      <c r="I36" s="125">
        <f>E36*бжу!E15/100</f>
        <v>0</v>
      </c>
      <c r="J36" s="125">
        <f>E36*бжу!G15/100</f>
        <v>0</v>
      </c>
      <c r="K36" s="125">
        <f>E36*бжу!F15/100</f>
        <v>35.96</v>
      </c>
      <c r="L36" s="22">
        <v>157</v>
      </c>
      <c r="M36" s="140">
        <f t="shared" si="1"/>
        <v>0.628</v>
      </c>
    </row>
    <row r="37" spans="1:13" ht="43.5" customHeight="1">
      <c r="A37" s="487"/>
      <c r="B37" s="487"/>
      <c r="C37" s="487"/>
      <c r="D37" s="487"/>
      <c r="E37" s="487"/>
      <c r="F37" s="487"/>
      <c r="G37" s="46">
        <f>SUM(G29:G36)</f>
        <v>26.262</v>
      </c>
      <c r="H37" s="46">
        <f>SUM(H29:H36)</f>
        <v>11.728000000000002</v>
      </c>
      <c r="I37" s="46">
        <f>SUM(I29:I36)</f>
        <v>33.8364</v>
      </c>
      <c r="J37" s="46">
        <f>SUM(J29:J36)</f>
        <v>0.13</v>
      </c>
      <c r="K37" s="46">
        <f>SUM(K29:K36)</f>
        <v>311.66799999999995</v>
      </c>
      <c r="L37" s="46"/>
      <c r="M37" s="137">
        <f>SUM(M29:M36)</f>
        <v>35.892</v>
      </c>
    </row>
    <row r="38" spans="1:13" ht="43.5" customHeight="1">
      <c r="A38" s="35" t="s">
        <v>108</v>
      </c>
      <c r="B38" s="36">
        <v>150</v>
      </c>
      <c r="C38" s="36">
        <v>31</v>
      </c>
      <c r="D38" s="37" t="s">
        <v>109</v>
      </c>
      <c r="E38" s="23">
        <v>16</v>
      </c>
      <c r="F38" s="23">
        <v>16</v>
      </c>
      <c r="G38" s="125">
        <f>E38*бжу!C20/100</f>
        <v>0</v>
      </c>
      <c r="H38" s="125">
        <f>E38*бжу!D20/100</f>
        <v>0</v>
      </c>
      <c r="I38" s="125">
        <f>E38*бжу!E20/100</f>
        <v>14.72</v>
      </c>
      <c r="J38" s="125">
        <f>E38*бжу!G20/100</f>
        <v>0</v>
      </c>
      <c r="K38" s="125">
        <f>E38*бжу!F20/100</f>
        <v>58.88</v>
      </c>
      <c r="L38" s="23">
        <v>86</v>
      </c>
      <c r="M38" s="140">
        <f>L38*E38/1000</f>
        <v>1.376</v>
      </c>
    </row>
    <row r="39" spans="1:13" ht="43.5" customHeight="1">
      <c r="A39" s="500"/>
      <c r="B39" s="500"/>
      <c r="C39" s="500"/>
      <c r="D39" s="500"/>
      <c r="E39" s="500"/>
      <c r="F39" s="500"/>
      <c r="G39" s="381">
        <f>G38</f>
        <v>0</v>
      </c>
      <c r="H39" s="381">
        <f>H38</f>
        <v>0</v>
      </c>
      <c r="I39" s="381">
        <f>I38</f>
        <v>14.72</v>
      </c>
      <c r="J39" s="381">
        <f>J38</f>
        <v>0</v>
      </c>
      <c r="K39" s="381">
        <f>K38</f>
        <v>58.88</v>
      </c>
      <c r="L39" s="27"/>
      <c r="M39" s="137">
        <f>SUM(M38:M38)</f>
        <v>1.376</v>
      </c>
    </row>
    <row r="40" spans="1:13" ht="43.5" customHeight="1">
      <c r="A40" s="56" t="s">
        <v>34</v>
      </c>
      <c r="B40" s="46">
        <v>25</v>
      </c>
      <c r="C40" s="46"/>
      <c r="D40" s="41" t="s">
        <v>19</v>
      </c>
      <c r="E40" s="23">
        <v>25</v>
      </c>
      <c r="F40" s="23">
        <v>25</v>
      </c>
      <c r="G40" s="381">
        <f>E40*бжу!C23/100</f>
        <v>1.65</v>
      </c>
      <c r="H40" s="381">
        <f>E40*бжу!D23/100</f>
        <v>0.3</v>
      </c>
      <c r="I40" s="381">
        <f>E40*бжу!E23/100</f>
        <v>8.825</v>
      </c>
      <c r="J40" s="381">
        <f>E40*бжу!G23/100</f>
        <v>0</v>
      </c>
      <c r="K40" s="381">
        <f>E40*бжу!F23/100</f>
        <v>45.25</v>
      </c>
      <c r="L40" s="23">
        <v>62</v>
      </c>
      <c r="M40" s="141">
        <f>L40*E40/1000</f>
        <v>1.55</v>
      </c>
    </row>
    <row r="41" spans="1:13" ht="48.75" customHeight="1">
      <c r="A41" s="496" t="s">
        <v>23</v>
      </c>
      <c r="B41" s="496"/>
      <c r="C41" s="496"/>
      <c r="D41" s="496"/>
      <c r="E41" s="496"/>
      <c r="F41" s="496"/>
      <c r="G41" s="382">
        <f>G28+G37+G39+G40</f>
        <v>31.877</v>
      </c>
      <c r="H41" s="382">
        <f>H28+H37+H39+H40</f>
        <v>14.387900000000002</v>
      </c>
      <c r="I41" s="382">
        <f>I28+I37+I39+I40</f>
        <v>67.3677</v>
      </c>
      <c r="J41" s="382">
        <f>J28+J37+J39+J40</f>
        <v>11.126</v>
      </c>
      <c r="K41" s="382">
        <f>K28+K37+K39+K40</f>
        <v>490.01199999999994</v>
      </c>
      <c r="L41" s="278"/>
      <c r="M41" s="262">
        <f>M28+M37+M39+M40</f>
        <v>50.126</v>
      </c>
    </row>
    <row r="42" spans="1:13" ht="8.25" customHeight="1" hidden="1" thickBot="1">
      <c r="A42" s="467" t="s">
        <v>20</v>
      </c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9"/>
    </row>
    <row r="43" spans="1:13" ht="43.5" customHeight="1">
      <c r="A43" s="476" t="s">
        <v>281</v>
      </c>
      <c r="B43" s="470">
        <v>90</v>
      </c>
      <c r="C43" s="470" t="s">
        <v>328</v>
      </c>
      <c r="D43" s="41" t="s">
        <v>21</v>
      </c>
      <c r="E43" s="23">
        <v>40</v>
      </c>
      <c r="F43" s="23">
        <v>40</v>
      </c>
      <c r="G43" s="125">
        <f>E43*бжу!C21/100</f>
        <v>4.12</v>
      </c>
      <c r="H43" s="125">
        <f>E43*бжу!D36/100</f>
        <v>0.11599999999999999</v>
      </c>
      <c r="I43" s="125">
        <f>E43*бжу!E21/100</f>
        <v>27.6</v>
      </c>
      <c r="J43" s="125">
        <f>E43*бжу!G21/100</f>
        <v>0</v>
      </c>
      <c r="K43" s="125">
        <f>E43*бжу!F21/100</f>
        <v>133.6</v>
      </c>
      <c r="L43" s="24">
        <v>40</v>
      </c>
      <c r="M43" s="140">
        <f aca="true" t="shared" si="2" ref="M43:M49">L43*E43/1000</f>
        <v>1.6</v>
      </c>
    </row>
    <row r="44" spans="1:13" ht="39.75" customHeight="1">
      <c r="A44" s="477"/>
      <c r="B44" s="471"/>
      <c r="C44" s="471"/>
      <c r="D44" s="41" t="s">
        <v>10</v>
      </c>
      <c r="E44" s="23">
        <v>3</v>
      </c>
      <c r="F44" s="23">
        <v>3</v>
      </c>
      <c r="G44" s="125">
        <f>E44*бжу!C14/100</f>
        <v>0.075</v>
      </c>
      <c r="H44" s="125">
        <f>E44*бжу!D37/100</f>
        <v>0.0024</v>
      </c>
      <c r="I44" s="125">
        <f>E44*бжу!E14/100</f>
        <v>0.204</v>
      </c>
      <c r="J44" s="125">
        <f>E44*бжу!G14/100</f>
        <v>0</v>
      </c>
      <c r="K44" s="125">
        <f>E44*бжу!F14/100</f>
        <v>16.98</v>
      </c>
      <c r="L44" s="24">
        <v>500</v>
      </c>
      <c r="M44" s="140">
        <f t="shared" si="2"/>
        <v>1.5</v>
      </c>
    </row>
    <row r="45" spans="1:13" ht="43.5" customHeight="1">
      <c r="A45" s="477"/>
      <c r="B45" s="471"/>
      <c r="C45" s="471"/>
      <c r="D45" s="41" t="s">
        <v>32</v>
      </c>
      <c r="E45" s="23">
        <v>45</v>
      </c>
      <c r="F45" s="23">
        <v>45</v>
      </c>
      <c r="G45" s="125">
        <f>E45*бжу!C17/100</f>
        <v>1.2599999999999998</v>
      </c>
      <c r="H45" s="125">
        <f>E45*бжу!D38/100</f>
        <v>0</v>
      </c>
      <c r="I45" s="125">
        <f>E45*бжу!E17/100</f>
        <v>4.23</v>
      </c>
      <c r="J45" s="125">
        <f>E45*бжу!G17/100</f>
        <v>0.585</v>
      </c>
      <c r="K45" s="125">
        <f>E45*бжу!F17/100</f>
        <v>26.1</v>
      </c>
      <c r="L45" s="24">
        <v>46</v>
      </c>
      <c r="M45" s="140">
        <f t="shared" si="2"/>
        <v>2.07</v>
      </c>
    </row>
    <row r="46" spans="1:13" ht="43.5" customHeight="1">
      <c r="A46" s="477"/>
      <c r="B46" s="471"/>
      <c r="C46" s="471"/>
      <c r="D46" s="41" t="s">
        <v>304</v>
      </c>
      <c r="E46" s="22">
        <v>5</v>
      </c>
      <c r="F46" s="22">
        <v>4.35</v>
      </c>
      <c r="G46" s="125">
        <f>E46*бжу!C12/100</f>
        <v>0.635</v>
      </c>
      <c r="H46" s="125">
        <f>E46*бжу!D39/100</f>
        <v>0.005</v>
      </c>
      <c r="I46" s="125">
        <f>E46*бжу!E12/100</f>
        <v>0.0305</v>
      </c>
      <c r="J46" s="125">
        <f>E46*бжу!G12/100</f>
        <v>0</v>
      </c>
      <c r="K46" s="125">
        <f>E46*бжу!F12/100</f>
        <v>6.85</v>
      </c>
      <c r="L46" s="24">
        <v>300</v>
      </c>
      <c r="M46" s="140">
        <f t="shared" si="2"/>
        <v>1.5</v>
      </c>
    </row>
    <row r="47" spans="1:13" ht="43.5" customHeight="1">
      <c r="A47" s="477"/>
      <c r="B47" s="471"/>
      <c r="C47" s="471"/>
      <c r="D47" s="41" t="s">
        <v>296</v>
      </c>
      <c r="E47" s="23">
        <v>3</v>
      </c>
      <c r="F47" s="23">
        <v>3</v>
      </c>
      <c r="G47" s="125">
        <f>E47*бжу!C419/100</f>
        <v>0</v>
      </c>
      <c r="H47" s="125">
        <f>E47*бжу!D40/100</f>
        <v>0.0024</v>
      </c>
      <c r="I47" s="125">
        <f>E47*бжу!E19/100</f>
        <v>2.9939999999999998</v>
      </c>
      <c r="J47" s="125">
        <f>E47*бжу!G19/100</f>
        <v>0</v>
      </c>
      <c r="K47" s="125">
        <f>E47*бжу!F19/100</f>
        <v>11.37</v>
      </c>
      <c r="L47" s="24">
        <v>60</v>
      </c>
      <c r="M47" s="140">
        <f t="shared" si="2"/>
        <v>0.18</v>
      </c>
    </row>
    <row r="48" spans="1:13" ht="43.5" customHeight="1">
      <c r="A48" s="477"/>
      <c r="B48" s="471"/>
      <c r="C48" s="471"/>
      <c r="D48" s="345" t="s">
        <v>153</v>
      </c>
      <c r="E48" s="346">
        <v>4</v>
      </c>
      <c r="F48" s="346">
        <v>4</v>
      </c>
      <c r="G48" s="125">
        <f>E48*бжу!C18/100</f>
        <v>0.032</v>
      </c>
      <c r="H48" s="125">
        <f>E48*бжу!D41/100</f>
        <v>0.0032</v>
      </c>
      <c r="I48" s="125">
        <f>E48*бжу!E18/100</f>
        <v>3.2119999999999997</v>
      </c>
      <c r="J48" s="125">
        <f>E48*бжу!G18/100</f>
        <v>0.08</v>
      </c>
      <c r="K48" s="125">
        <f>E48*бжу!F18/100</f>
        <v>12.56</v>
      </c>
      <c r="L48" s="24">
        <v>393</v>
      </c>
      <c r="M48" s="140">
        <f t="shared" si="2"/>
        <v>1.572</v>
      </c>
    </row>
    <row r="49" spans="1:13" ht="39.75" customHeight="1">
      <c r="A49" s="477"/>
      <c r="B49" s="471"/>
      <c r="C49" s="471"/>
      <c r="D49" s="41" t="s">
        <v>297</v>
      </c>
      <c r="E49" s="23">
        <v>6</v>
      </c>
      <c r="F49" s="23">
        <v>6</v>
      </c>
      <c r="G49" s="125">
        <f>E49*бжу!C15/100</f>
        <v>0</v>
      </c>
      <c r="H49" s="125">
        <f>E49*бжу!D42/100</f>
        <v>0</v>
      </c>
      <c r="I49" s="125">
        <f>E49*бжу!E15/100</f>
        <v>0</v>
      </c>
      <c r="J49" s="125">
        <f>E49*бжу!G15/100</f>
        <v>0</v>
      </c>
      <c r="K49" s="125">
        <f>E49*бжу!F15/100</f>
        <v>53.94</v>
      </c>
      <c r="L49" s="24">
        <v>157</v>
      </c>
      <c r="M49" s="140">
        <f t="shared" si="2"/>
        <v>0.942</v>
      </c>
    </row>
    <row r="50" spans="1:14" ht="43.5" customHeight="1">
      <c r="A50" s="478"/>
      <c r="B50" s="471"/>
      <c r="C50" s="471"/>
      <c r="D50" s="41" t="s">
        <v>22</v>
      </c>
      <c r="E50" s="23">
        <v>0.4</v>
      </c>
      <c r="F50" s="23">
        <v>0.4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24">
        <v>341</v>
      </c>
      <c r="M50" s="140">
        <f>E50*L50/1000</f>
        <v>0.1364</v>
      </c>
      <c r="N50" s="311"/>
    </row>
    <row r="51" spans="1:13" ht="35.25">
      <c r="A51" s="479"/>
      <c r="B51" s="479"/>
      <c r="C51" s="479"/>
      <c r="D51" s="479"/>
      <c r="E51" s="479"/>
      <c r="F51" s="479"/>
      <c r="G51" s="381">
        <f>G43+G44+G45+G46+G47+G48+G49+G50</f>
        <v>6.122</v>
      </c>
      <c r="H51" s="381">
        <f>H43+H44+H45+H46+H47+H48+H49+H50</f>
        <v>0.129</v>
      </c>
      <c r="I51" s="381">
        <f>I43+I44+I45+I46+I47+I48+I49+I50</f>
        <v>38.27050000000001</v>
      </c>
      <c r="J51" s="381">
        <f>J43+J44+J45+J46+J47+J48+J49+J50</f>
        <v>0.6649999999999999</v>
      </c>
      <c r="K51" s="381">
        <f>K43+K44+K45+K46+K47+K48+K49+K50</f>
        <v>261.4</v>
      </c>
      <c r="L51" s="27"/>
      <c r="M51" s="137">
        <f>SUM(M43:M50)</f>
        <v>9.5004</v>
      </c>
    </row>
    <row r="52" spans="1:13" ht="47.25" customHeight="1">
      <c r="A52" s="480" t="s">
        <v>92</v>
      </c>
      <c r="B52" s="482">
        <v>200</v>
      </c>
      <c r="C52" s="482">
        <v>413</v>
      </c>
      <c r="D52" s="49" t="s">
        <v>18</v>
      </c>
      <c r="E52" s="23">
        <v>100</v>
      </c>
      <c r="F52" s="23">
        <v>100</v>
      </c>
      <c r="G52" s="125">
        <f>E52*бжу!C17/100</f>
        <v>2.8</v>
      </c>
      <c r="H52" s="125">
        <f>E52*бжу!D17/100</f>
        <v>3.2</v>
      </c>
      <c r="I52" s="125">
        <f>E52*бжу!E17/100</f>
        <v>9.4</v>
      </c>
      <c r="J52" s="125">
        <f>E52*бжу!G17/100</f>
        <v>1.3</v>
      </c>
      <c r="K52" s="125">
        <f>E52*бжу!F17/100</f>
        <v>58</v>
      </c>
      <c r="L52" s="23">
        <v>46</v>
      </c>
      <c r="M52" s="140">
        <f>L52*E52/1000</f>
        <v>4.6</v>
      </c>
    </row>
    <row r="53" spans="1:13" ht="35.25">
      <c r="A53" s="529"/>
      <c r="B53" s="489"/>
      <c r="C53" s="482"/>
      <c r="D53" s="37" t="s">
        <v>295</v>
      </c>
      <c r="E53" s="23">
        <v>1</v>
      </c>
      <c r="F53" s="23">
        <v>1</v>
      </c>
      <c r="G53" s="125">
        <f>E53*бжу!C27/100</f>
        <v>0.2</v>
      </c>
      <c r="H53" s="125">
        <f>E53*бжу!D27/100</f>
        <v>0.051</v>
      </c>
      <c r="I53" s="125">
        <f>E53*бжу!E27/100</f>
        <v>0.15</v>
      </c>
      <c r="J53" s="125">
        <f>E53*бжу!G27/100</f>
        <v>0.1</v>
      </c>
      <c r="K53" s="125">
        <f>E53*бжу!F27/100</f>
        <v>0</v>
      </c>
      <c r="L53" s="23">
        <v>555</v>
      </c>
      <c r="M53" s="140">
        <f>L53*E53/1000</f>
        <v>0.555</v>
      </c>
    </row>
    <row r="54" spans="1:13" ht="35.25">
      <c r="A54" s="529"/>
      <c r="B54" s="489"/>
      <c r="C54" s="482"/>
      <c r="D54" s="37" t="s">
        <v>296</v>
      </c>
      <c r="E54" s="22">
        <v>6</v>
      </c>
      <c r="F54" s="22">
        <v>6</v>
      </c>
      <c r="G54" s="125">
        <f>E54*бжу!C19/100</f>
        <v>0</v>
      </c>
      <c r="H54" s="125">
        <f>E54*бжу!D19/100</f>
        <v>0</v>
      </c>
      <c r="I54" s="125">
        <f>E54*бжу!E19/100</f>
        <v>5.9879999999999995</v>
      </c>
      <c r="J54" s="125">
        <f>E54*бжу!G19/100</f>
        <v>0</v>
      </c>
      <c r="K54" s="125">
        <f>E54*бжу!F19/100</f>
        <v>22.74</v>
      </c>
      <c r="L54" s="23">
        <v>60</v>
      </c>
      <c r="M54" s="140">
        <f>L54*E54/1000</f>
        <v>0.36</v>
      </c>
    </row>
    <row r="55" spans="1:13" ht="35.25">
      <c r="A55" s="479"/>
      <c r="B55" s="479"/>
      <c r="C55" s="479"/>
      <c r="D55" s="479"/>
      <c r="E55" s="479"/>
      <c r="F55" s="479"/>
      <c r="G55" s="381">
        <f>G52++G53++G54</f>
        <v>3</v>
      </c>
      <c r="H55" s="381">
        <f>H52++H53++H54</f>
        <v>3.2510000000000003</v>
      </c>
      <c r="I55" s="381">
        <f>I52++I53++I54</f>
        <v>15.538</v>
      </c>
      <c r="J55" s="381">
        <f>J52++J53++J54</f>
        <v>1.4000000000000001</v>
      </c>
      <c r="K55" s="381">
        <f>K52++K53++K54</f>
        <v>80.74</v>
      </c>
      <c r="L55" s="27"/>
      <c r="M55" s="137">
        <f>SUM(M52:M54)</f>
        <v>5.515</v>
      </c>
    </row>
    <row r="56" spans="1:13" ht="35.25">
      <c r="A56" s="26" t="s">
        <v>123</v>
      </c>
      <c r="B56" s="27">
        <v>50</v>
      </c>
      <c r="C56" s="23"/>
      <c r="D56" s="49" t="s">
        <v>251</v>
      </c>
      <c r="E56" s="23">
        <v>50</v>
      </c>
      <c r="F56" s="23">
        <v>50</v>
      </c>
      <c r="G56" s="383">
        <v>4.5</v>
      </c>
      <c r="H56" s="383">
        <v>2.5</v>
      </c>
      <c r="I56" s="383">
        <v>2</v>
      </c>
      <c r="J56" s="383">
        <v>0</v>
      </c>
      <c r="K56" s="383">
        <v>48.5</v>
      </c>
      <c r="L56" s="139">
        <v>440</v>
      </c>
      <c r="M56" s="399">
        <f>E56*L56/1000</f>
        <v>22</v>
      </c>
    </row>
    <row r="57" spans="1:13" ht="34.5">
      <c r="A57" s="496" t="s">
        <v>25</v>
      </c>
      <c r="B57" s="496"/>
      <c r="C57" s="496"/>
      <c r="D57" s="496"/>
      <c r="E57" s="496"/>
      <c r="F57" s="496"/>
      <c r="G57" s="382">
        <f>G51+G55+G56</f>
        <v>13.622</v>
      </c>
      <c r="H57" s="382">
        <f>H51+H55+H56</f>
        <v>5.880000000000001</v>
      </c>
      <c r="I57" s="382">
        <f>I51+I55+I56</f>
        <v>55.80850000000001</v>
      </c>
      <c r="J57" s="382">
        <f>J51+J55+J56</f>
        <v>2.065</v>
      </c>
      <c r="K57" s="382">
        <f>K51+K55+K56</f>
        <v>390.64</v>
      </c>
      <c r="L57" s="278"/>
      <c r="M57" s="262">
        <f>M51+M55+M56</f>
        <v>37.0154</v>
      </c>
    </row>
    <row r="58" spans="1:13" ht="35.25">
      <c r="A58" s="385" t="s">
        <v>219</v>
      </c>
      <c r="B58" s="359">
        <v>3</v>
      </c>
      <c r="C58" s="359"/>
      <c r="D58" s="365" t="s">
        <v>218</v>
      </c>
      <c r="E58" s="282">
        <v>3</v>
      </c>
      <c r="F58" s="282">
        <v>3</v>
      </c>
      <c r="G58" s="382"/>
      <c r="H58" s="382"/>
      <c r="I58" s="382"/>
      <c r="J58" s="382"/>
      <c r="K58" s="382"/>
      <c r="L58" s="282">
        <v>10.3</v>
      </c>
      <c r="M58" s="250">
        <f>E58*L58/1000</f>
        <v>0.030900000000000004</v>
      </c>
    </row>
    <row r="59" spans="1:13" ht="34.5">
      <c r="A59" s="499" t="s">
        <v>26</v>
      </c>
      <c r="B59" s="499"/>
      <c r="C59" s="499"/>
      <c r="D59" s="499"/>
      <c r="E59" s="499"/>
      <c r="F59" s="499"/>
      <c r="G59" s="266">
        <f>G17+G19+G41+G57</f>
        <v>56.504</v>
      </c>
      <c r="H59" s="266">
        <f>H17+H19+H41+H57</f>
        <v>32.106700000000004</v>
      </c>
      <c r="I59" s="266">
        <f>I17+I19+I41+I57</f>
        <v>181.9383</v>
      </c>
      <c r="J59" s="266">
        <f>J17+J19+J41+J57</f>
        <v>45.99099999999999</v>
      </c>
      <c r="K59" s="266">
        <f>K17+K19+K41+K57</f>
        <v>1283.482</v>
      </c>
      <c r="L59" s="266"/>
      <c r="M59" s="266">
        <f>M17+M19+M41+M57+M58</f>
        <v>114.28229999999999</v>
      </c>
    </row>
    <row r="60" spans="1:12" ht="36">
      <c r="A60" s="176"/>
      <c r="B60" s="176"/>
      <c r="C60" s="176"/>
      <c r="D60" s="176"/>
      <c r="E60" s="177"/>
      <c r="F60" s="177"/>
      <c r="G60" s="417"/>
      <c r="H60" s="417"/>
      <c r="I60" s="417"/>
      <c r="J60" s="417"/>
      <c r="K60" s="417"/>
      <c r="L60" s="177"/>
    </row>
    <row r="62" spans="5:13" ht="36">
      <c r="E62" s="7"/>
      <c r="F62" s="7"/>
      <c r="G62" s="418"/>
      <c r="H62" s="418"/>
      <c r="I62" s="418"/>
      <c r="J62" s="418"/>
      <c r="K62" s="418"/>
      <c r="L62" s="7"/>
      <c r="M62" s="7"/>
    </row>
    <row r="63" spans="5:13" ht="36">
      <c r="E63" s="7"/>
      <c r="F63" s="7"/>
      <c r="G63" s="418"/>
      <c r="H63" s="418"/>
      <c r="I63" s="418"/>
      <c r="J63" s="418"/>
      <c r="K63" s="418"/>
      <c r="L63" s="7"/>
      <c r="M63" s="7"/>
    </row>
    <row r="64" spans="5:13" ht="36">
      <c r="E64" s="7"/>
      <c r="F64" s="7"/>
      <c r="G64" s="418"/>
      <c r="H64" s="418"/>
      <c r="I64" s="418"/>
      <c r="J64" s="418"/>
      <c r="K64" s="418"/>
      <c r="L64" s="7"/>
      <c r="M64" s="7"/>
    </row>
    <row r="65" spans="5:13" ht="36">
      <c r="E65" s="7"/>
      <c r="F65" s="7"/>
      <c r="G65" s="418"/>
      <c r="H65" s="418"/>
      <c r="I65" s="418"/>
      <c r="J65" s="418"/>
      <c r="K65" s="418"/>
      <c r="L65" s="7"/>
      <c r="M65" s="7"/>
    </row>
  </sheetData>
  <sheetProtection/>
  <mergeCells count="37">
    <mergeCell ref="A20:M20"/>
    <mergeCell ref="A29:A35"/>
    <mergeCell ref="A37:F37"/>
    <mergeCell ref="A16:F16"/>
    <mergeCell ref="A13:A15"/>
    <mergeCell ref="B29:B36"/>
    <mergeCell ref="C29:C36"/>
    <mergeCell ref="C5:C8"/>
    <mergeCell ref="A43:A50"/>
    <mergeCell ref="B43:B50"/>
    <mergeCell ref="C43:C50"/>
    <mergeCell ref="A4:K4"/>
    <mergeCell ref="A9:F9"/>
    <mergeCell ref="A17:F17"/>
    <mergeCell ref="B5:B8"/>
    <mergeCell ref="B21:B27"/>
    <mergeCell ref="C21:C27"/>
    <mergeCell ref="A5:A8"/>
    <mergeCell ref="A59:F59"/>
    <mergeCell ref="A39:F39"/>
    <mergeCell ref="A41:F41"/>
    <mergeCell ref="A51:F51"/>
    <mergeCell ref="C13:C15"/>
    <mergeCell ref="B13:B15"/>
    <mergeCell ref="A21:A27"/>
    <mergeCell ref="B52:B54"/>
    <mergeCell ref="A57:F57"/>
    <mergeCell ref="A10:A11"/>
    <mergeCell ref="A12:F12"/>
    <mergeCell ref="C10:C11"/>
    <mergeCell ref="B10:B11"/>
    <mergeCell ref="A55:F55"/>
    <mergeCell ref="A18:M18"/>
    <mergeCell ref="A52:A54"/>
    <mergeCell ref="C52:C54"/>
    <mergeCell ref="A28:F28"/>
    <mergeCell ref="A42:M42"/>
  </mergeCells>
  <printOptions/>
  <pageMargins left="0.7" right="0.7" top="0.75" bottom="0.75" header="0.3" footer="0.3"/>
  <pageSetup horizontalDpi="600" verticalDpi="600" orientation="portrait" paperSize="9" scale="2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="25" zoomScaleNormal="89" zoomScaleSheetLayoutView="25" zoomScalePageLayoutView="0" workbookViewId="0" topLeftCell="A19">
      <selection activeCell="D58" sqref="D58"/>
    </sheetView>
  </sheetViews>
  <sheetFormatPr defaultColWidth="9.140625" defaultRowHeight="15"/>
  <cols>
    <col min="1" max="1" width="72.421875" style="187" customWidth="1"/>
    <col min="2" max="2" width="31.140625" style="187" customWidth="1"/>
    <col min="3" max="3" width="28.421875" style="187" customWidth="1"/>
    <col min="4" max="4" width="69.140625" style="189" customWidth="1"/>
    <col min="5" max="5" width="29.28125" style="190" customWidth="1"/>
    <col min="6" max="6" width="27.8515625" style="190" customWidth="1"/>
    <col min="7" max="7" width="17.8515625" style="419" customWidth="1"/>
    <col min="8" max="8" width="19.7109375" style="419" customWidth="1"/>
    <col min="9" max="10" width="19.421875" style="419" customWidth="1"/>
    <col min="11" max="11" width="32.7109375" style="419" customWidth="1"/>
    <col min="12" max="12" width="24.7109375" style="190" customWidth="1"/>
    <col min="13" max="13" width="24.57421875" style="189" customWidth="1"/>
  </cols>
  <sheetData>
    <row r="1" spans="1:13" ht="35.25">
      <c r="A1" s="70"/>
      <c r="B1" s="61"/>
      <c r="C1" s="61"/>
      <c r="D1" s="68" t="s">
        <v>98</v>
      </c>
      <c r="E1" s="61"/>
      <c r="F1" s="61"/>
      <c r="G1" s="378"/>
      <c r="H1" s="378"/>
      <c r="I1" s="378"/>
      <c r="J1" s="378"/>
      <c r="K1" s="311" t="s">
        <v>293</v>
      </c>
      <c r="L1" s="68"/>
      <c r="M1" s="128"/>
    </row>
    <row r="2" spans="1:13" ht="35.25">
      <c r="A2" s="70"/>
      <c r="C2" s="61"/>
      <c r="D2" s="61" t="s">
        <v>83</v>
      </c>
      <c r="E2" s="61"/>
      <c r="F2" s="61"/>
      <c r="G2" s="416"/>
      <c r="H2" s="416"/>
      <c r="I2" s="416"/>
      <c r="J2" s="416"/>
      <c r="K2" s="416"/>
      <c r="L2" s="61"/>
      <c r="M2" s="128"/>
    </row>
    <row r="3" spans="1:13" ht="96" customHeight="1">
      <c r="A3" s="46" t="s">
        <v>220</v>
      </c>
      <c r="B3" s="46" t="s">
        <v>0</v>
      </c>
      <c r="C3" s="36" t="s">
        <v>129</v>
      </c>
      <c r="D3" s="46" t="s">
        <v>1</v>
      </c>
      <c r="E3" s="46" t="s">
        <v>2</v>
      </c>
      <c r="F3" s="46" t="s">
        <v>3</v>
      </c>
      <c r="G3" s="379" t="s">
        <v>4</v>
      </c>
      <c r="H3" s="379" t="s">
        <v>5</v>
      </c>
      <c r="I3" s="379" t="s">
        <v>6</v>
      </c>
      <c r="J3" s="379" t="s">
        <v>128</v>
      </c>
      <c r="K3" s="383" t="s">
        <v>7</v>
      </c>
      <c r="L3" s="36" t="s">
        <v>122</v>
      </c>
      <c r="M3" s="363" t="s">
        <v>221</v>
      </c>
    </row>
    <row r="4" spans="1:13" ht="45.75" customHeight="1">
      <c r="A4" s="489" t="s">
        <v>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7"/>
      <c r="M4" s="28"/>
    </row>
    <row r="5" spans="1:13" ht="45.75" customHeight="1">
      <c r="A5" s="480" t="s">
        <v>200</v>
      </c>
      <c r="B5" s="482">
        <v>150</v>
      </c>
      <c r="C5" s="470">
        <v>182</v>
      </c>
      <c r="D5" s="41" t="s">
        <v>139</v>
      </c>
      <c r="E5" s="58">
        <v>25</v>
      </c>
      <c r="F5" s="23">
        <v>25</v>
      </c>
      <c r="G5" s="125">
        <f>E5*бжу!C10/100</f>
        <v>2.5</v>
      </c>
      <c r="H5" s="125">
        <f>E5*бжу!D10/100</f>
        <v>0.3225</v>
      </c>
      <c r="I5" s="125">
        <f>E5*бжу!E10/100</f>
        <v>16.7575</v>
      </c>
      <c r="J5" s="125">
        <f>E5*бжу!G10/100</f>
        <v>0</v>
      </c>
      <c r="K5" s="125">
        <f>E5*бжу!F10/100</f>
        <v>80.25</v>
      </c>
      <c r="L5" s="23">
        <v>40</v>
      </c>
      <c r="M5" s="140">
        <f>L5*E5/1000</f>
        <v>1</v>
      </c>
    </row>
    <row r="6" spans="1:13" ht="45.75" customHeight="1">
      <c r="A6" s="481"/>
      <c r="B6" s="481"/>
      <c r="C6" s="471"/>
      <c r="D6" s="41" t="s">
        <v>10</v>
      </c>
      <c r="E6" s="22">
        <v>4</v>
      </c>
      <c r="F6" s="22">
        <v>4</v>
      </c>
      <c r="G6" s="125">
        <f>E6*бжу!C14/100</f>
        <v>0.1</v>
      </c>
      <c r="H6" s="125">
        <f>E6*бжу!D14/100</f>
        <v>2.46</v>
      </c>
      <c r="I6" s="125">
        <f>E6*бжу!E14/100</f>
        <v>0.272</v>
      </c>
      <c r="J6" s="125">
        <f>E6*бжу!G14/100</f>
        <v>0</v>
      </c>
      <c r="K6" s="125">
        <f>E6*бжу!F11/100</f>
        <v>13.4</v>
      </c>
      <c r="L6" s="22">
        <v>500</v>
      </c>
      <c r="M6" s="140">
        <f>L6*E6/1000</f>
        <v>2</v>
      </c>
    </row>
    <row r="7" spans="1:13" ht="45.75" customHeight="1">
      <c r="A7" s="481"/>
      <c r="B7" s="481"/>
      <c r="C7" s="471"/>
      <c r="D7" s="41" t="s">
        <v>18</v>
      </c>
      <c r="E7" s="23">
        <v>100</v>
      </c>
      <c r="F7" s="23">
        <v>100</v>
      </c>
      <c r="G7" s="125">
        <f>E7*бжу!C17/100</f>
        <v>2.8</v>
      </c>
      <c r="H7" s="125">
        <f>E7*бжу!D17/100</f>
        <v>3.2</v>
      </c>
      <c r="I7" s="125">
        <f>E7*бжу!E17/100</f>
        <v>9.4</v>
      </c>
      <c r="J7" s="125">
        <f>E7*бжу!G177/100</f>
        <v>0</v>
      </c>
      <c r="K7" s="125">
        <f>E7*бжу!F12/100</f>
        <v>137</v>
      </c>
      <c r="L7" s="23">
        <v>46</v>
      </c>
      <c r="M7" s="140">
        <f>L7*E7/1000</f>
        <v>4.6</v>
      </c>
    </row>
    <row r="8" spans="1:13" ht="45.75" customHeight="1">
      <c r="A8" s="481"/>
      <c r="B8" s="481"/>
      <c r="C8" s="472"/>
      <c r="D8" s="41" t="s">
        <v>298</v>
      </c>
      <c r="E8" s="23">
        <v>3</v>
      </c>
      <c r="F8" s="23">
        <v>3</v>
      </c>
      <c r="G8" s="125">
        <f>E8*бжу!C19/100</f>
        <v>0</v>
      </c>
      <c r="H8" s="125">
        <f>E8*бжу!D19/100</f>
        <v>0</v>
      </c>
      <c r="I8" s="125">
        <f>E8*бжу!E19/100</f>
        <v>2.9939999999999998</v>
      </c>
      <c r="J8" s="125">
        <f>E8*бжу!G19/100</f>
        <v>0</v>
      </c>
      <c r="K8" s="125">
        <f>E8*бжу!F13/100</f>
        <v>4.77</v>
      </c>
      <c r="L8" s="23">
        <v>60</v>
      </c>
      <c r="M8" s="140">
        <f>L8*E8/1000</f>
        <v>0.18</v>
      </c>
    </row>
    <row r="9" spans="1:13" ht="45.75" customHeight="1">
      <c r="A9" s="479"/>
      <c r="B9" s="479"/>
      <c r="C9" s="479"/>
      <c r="D9" s="479"/>
      <c r="E9" s="479"/>
      <c r="F9" s="479"/>
      <c r="G9" s="381">
        <f>G5++G6+G7+G8</f>
        <v>5.4</v>
      </c>
      <c r="H9" s="381">
        <f>H5++H6+H7+H8</f>
        <v>5.9825</v>
      </c>
      <c r="I9" s="381">
        <f>I5++I6+I7+I8</f>
        <v>29.423499999999997</v>
      </c>
      <c r="J9" s="381">
        <f>J5++J6+J7+J8</f>
        <v>0</v>
      </c>
      <c r="K9" s="381">
        <f>K5++K6+K7+K8</f>
        <v>235.42000000000002</v>
      </c>
      <c r="L9" s="27"/>
      <c r="M9" s="137">
        <f>SUM(M5:M8)</f>
        <v>7.779999999999999</v>
      </c>
    </row>
    <row r="10" spans="1:14" ht="48" customHeight="1">
      <c r="A10" s="476" t="s">
        <v>169</v>
      </c>
      <c r="B10" s="497" t="s">
        <v>289</v>
      </c>
      <c r="C10" s="159"/>
      <c r="D10" s="37" t="s">
        <v>11</v>
      </c>
      <c r="E10" s="22">
        <v>35</v>
      </c>
      <c r="F10" s="22">
        <v>35</v>
      </c>
      <c r="G10" s="125">
        <f>E10*бжу!C22/100</f>
        <v>3.045</v>
      </c>
      <c r="H10" s="125">
        <f>E10*бжу!D22/100</f>
        <v>0.525</v>
      </c>
      <c r="I10" s="125">
        <f>E10*бжу!E22/100</f>
        <v>14</v>
      </c>
      <c r="J10" s="125">
        <f>E10*бжу!G22/100</f>
        <v>0</v>
      </c>
      <c r="K10" s="125">
        <f>E10*бжу!F22/100</f>
        <v>73.15</v>
      </c>
      <c r="L10" s="22">
        <v>62</v>
      </c>
      <c r="M10" s="140">
        <f>L10*E10/1000</f>
        <v>2.17</v>
      </c>
      <c r="N10" s="7"/>
    </row>
    <row r="11" spans="1:14" ht="48" customHeight="1">
      <c r="A11" s="478"/>
      <c r="B11" s="498"/>
      <c r="C11" s="160"/>
      <c r="D11" s="37" t="s">
        <v>10</v>
      </c>
      <c r="E11" s="22">
        <v>8</v>
      </c>
      <c r="F11" s="22">
        <v>8</v>
      </c>
      <c r="G11" s="125">
        <f>E11*бжу!C14/100</f>
        <v>0.2</v>
      </c>
      <c r="H11" s="125">
        <f>E11*бжу!D14/100</f>
        <v>4.92</v>
      </c>
      <c r="I11" s="125">
        <f>E11*бжу!E14/100</f>
        <v>0.544</v>
      </c>
      <c r="J11" s="125">
        <f>E11*бжу!G14/100</f>
        <v>0</v>
      </c>
      <c r="K11" s="125">
        <f>E11*бжу!F14/100</f>
        <v>45.28</v>
      </c>
      <c r="L11" s="23">
        <v>500</v>
      </c>
      <c r="M11" s="140">
        <f>L11*E11/1000</f>
        <v>4</v>
      </c>
      <c r="N11" s="7"/>
    </row>
    <row r="12" spans="1:14" ht="48" customHeight="1">
      <c r="A12" s="479"/>
      <c r="B12" s="479"/>
      <c r="C12" s="479"/>
      <c r="D12" s="479"/>
      <c r="E12" s="479"/>
      <c r="F12" s="479"/>
      <c r="G12" s="381">
        <f>G10+G11</f>
        <v>3.245</v>
      </c>
      <c r="H12" s="381">
        <f>H10+H11</f>
        <v>5.445</v>
      </c>
      <c r="I12" s="381">
        <f>I10+I11</f>
        <v>14.544</v>
      </c>
      <c r="J12" s="381">
        <f>J10+J11</f>
        <v>0</v>
      </c>
      <c r="K12" s="381">
        <f>K10+K11</f>
        <v>118.43</v>
      </c>
      <c r="L12" s="27"/>
      <c r="M12" s="137">
        <f>SUM(M10:M11)</f>
        <v>6.17</v>
      </c>
      <c r="N12" s="7"/>
    </row>
    <row r="13" spans="1:13" ht="45.75" customHeight="1">
      <c r="A13" s="480" t="s">
        <v>171</v>
      </c>
      <c r="B13" s="482">
        <v>200</v>
      </c>
      <c r="C13" s="482">
        <v>414</v>
      </c>
      <c r="D13" s="37" t="s">
        <v>124</v>
      </c>
      <c r="E13" s="23">
        <v>1</v>
      </c>
      <c r="F13" s="23">
        <v>1</v>
      </c>
      <c r="G13" s="125">
        <f>E13*бжу!C28/100</f>
        <v>0</v>
      </c>
      <c r="H13" s="125">
        <f>E13*бжу!D28/100</f>
        <v>0</v>
      </c>
      <c r="I13" s="125">
        <f>E13*бжу!E28/100</f>
        <v>0.64</v>
      </c>
      <c r="J13" s="125">
        <f>E13*бжу!G28/100</f>
        <v>0</v>
      </c>
      <c r="K13" s="125">
        <f>E13*бжу!F28/100</f>
        <v>2.94</v>
      </c>
      <c r="L13" s="23">
        <v>1100</v>
      </c>
      <c r="M13" s="140">
        <f>L13*E13/1000</f>
        <v>1.1</v>
      </c>
    </row>
    <row r="14" spans="1:13" ht="45.75" customHeight="1">
      <c r="A14" s="481"/>
      <c r="B14" s="481"/>
      <c r="C14" s="482"/>
      <c r="D14" s="37" t="s">
        <v>298</v>
      </c>
      <c r="E14" s="22">
        <v>6</v>
      </c>
      <c r="F14" s="22">
        <v>6</v>
      </c>
      <c r="G14" s="125">
        <f>E14*бжу!C19/100</f>
        <v>0</v>
      </c>
      <c r="H14" s="125">
        <f>E14*бжу!D19/100</f>
        <v>0</v>
      </c>
      <c r="I14" s="125">
        <f>E14*бжу!E19/100</f>
        <v>5.9879999999999995</v>
      </c>
      <c r="J14" s="125">
        <f>E14*бжу!G19/100</f>
        <v>0</v>
      </c>
      <c r="K14" s="125">
        <f>E14*бжу!F19/100</f>
        <v>22.74</v>
      </c>
      <c r="L14" s="22">
        <v>60</v>
      </c>
      <c r="M14" s="140">
        <f>L14*E14/1000</f>
        <v>0.36</v>
      </c>
    </row>
    <row r="15" spans="1:13" ht="45.75" customHeight="1">
      <c r="A15" s="481"/>
      <c r="B15" s="481"/>
      <c r="C15" s="482"/>
      <c r="D15" s="37" t="s">
        <v>32</v>
      </c>
      <c r="E15" s="23">
        <v>100</v>
      </c>
      <c r="F15" s="23">
        <v>100</v>
      </c>
      <c r="G15" s="125">
        <f>E15*бжу!C17/100</f>
        <v>2.8</v>
      </c>
      <c r="H15" s="125">
        <f>E15*бжу!D17/100</f>
        <v>3.2</v>
      </c>
      <c r="I15" s="125">
        <f>E15*бжу!E17/100</f>
        <v>9.4</v>
      </c>
      <c r="J15" s="125">
        <f>E15*бжу!G17/100</f>
        <v>1.3</v>
      </c>
      <c r="K15" s="125">
        <f>E15*бжу!F17/100</f>
        <v>58</v>
      </c>
      <c r="L15" s="23">
        <v>46</v>
      </c>
      <c r="M15" s="140">
        <f>L15*E15/1000</f>
        <v>4.6</v>
      </c>
    </row>
    <row r="16" spans="1:13" ht="45.75" customHeight="1">
      <c r="A16" s="479"/>
      <c r="B16" s="479"/>
      <c r="C16" s="479"/>
      <c r="D16" s="479"/>
      <c r="E16" s="479"/>
      <c r="F16" s="479"/>
      <c r="G16" s="381">
        <f>G13++G14+G15</f>
        <v>2.8</v>
      </c>
      <c r="H16" s="381">
        <f>H13++H14+H15</f>
        <v>3.2</v>
      </c>
      <c r="I16" s="381">
        <f>I13++I14+I15</f>
        <v>16.028</v>
      </c>
      <c r="J16" s="381">
        <f>J13++J14+J15</f>
        <v>1.3</v>
      </c>
      <c r="K16" s="381">
        <f>K13++K14+K15</f>
        <v>83.68</v>
      </c>
      <c r="L16" s="27"/>
      <c r="M16" s="137">
        <f>M13+M14+M15</f>
        <v>6.06</v>
      </c>
    </row>
    <row r="17" spans="1:13" ht="45.75" customHeight="1">
      <c r="A17" s="496" t="s">
        <v>24</v>
      </c>
      <c r="B17" s="496"/>
      <c r="C17" s="496"/>
      <c r="D17" s="496"/>
      <c r="E17" s="496"/>
      <c r="F17" s="496"/>
      <c r="G17" s="382">
        <f>G9+G12+G16</f>
        <v>11.445</v>
      </c>
      <c r="H17" s="382">
        <f>H9+H12+H16</f>
        <v>14.627500000000001</v>
      </c>
      <c r="I17" s="382">
        <f>I9+I12+I16</f>
        <v>59.9955</v>
      </c>
      <c r="J17" s="382">
        <f>J9+J12+J16</f>
        <v>1.3</v>
      </c>
      <c r="K17" s="382">
        <f>K9+K12+K16</f>
        <v>437.53000000000003</v>
      </c>
      <c r="L17" s="278"/>
      <c r="M17" s="262">
        <f>M9+M12+M16</f>
        <v>20.009999999999998</v>
      </c>
    </row>
    <row r="18" spans="1:13" ht="45.75" customHeight="1">
      <c r="A18" s="489" t="s">
        <v>276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158"/>
      <c r="M18" s="140"/>
    </row>
    <row r="19" spans="1:14" s="8" customFormat="1" ht="57" customHeight="1">
      <c r="A19" s="273" t="s">
        <v>9</v>
      </c>
      <c r="B19" s="362">
        <v>95</v>
      </c>
      <c r="C19" s="362"/>
      <c r="D19" s="275" t="s">
        <v>58</v>
      </c>
      <c r="E19" s="362">
        <v>95</v>
      </c>
      <c r="F19" s="362">
        <v>66.5</v>
      </c>
      <c r="G19" s="382">
        <f>E19*бжу!C31/100</f>
        <v>0.855</v>
      </c>
      <c r="H19" s="382">
        <f>E19*бжу!D31/100</f>
        <v>0.133</v>
      </c>
      <c r="I19" s="382">
        <f>E19*бжу!E31/100</f>
        <v>6.3175</v>
      </c>
      <c r="J19" s="382">
        <f>E19*бжу!G31/100</f>
        <v>39.9</v>
      </c>
      <c r="K19" s="382">
        <f>E19*бжу!F31/100</f>
        <v>26.6</v>
      </c>
      <c r="L19" s="362">
        <v>134</v>
      </c>
      <c r="M19" s="263">
        <f>E19*L19/1000</f>
        <v>12.73</v>
      </c>
      <c r="N19" s="344"/>
    </row>
    <row r="20" spans="1:13" ht="37.5" customHeight="1">
      <c r="A20" s="489" t="s">
        <v>14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27"/>
      <c r="M20" s="140"/>
    </row>
    <row r="21" spans="1:13" ht="45.75" customHeight="1">
      <c r="A21" s="476" t="s">
        <v>187</v>
      </c>
      <c r="B21" s="497" t="s">
        <v>151</v>
      </c>
      <c r="C21" s="497" t="s">
        <v>329</v>
      </c>
      <c r="D21" s="41" t="s">
        <v>252</v>
      </c>
      <c r="E21" s="23">
        <v>15</v>
      </c>
      <c r="F21" s="23">
        <v>15</v>
      </c>
      <c r="G21" s="125">
        <f>E21*бжу!C24/100</f>
        <v>2.67</v>
      </c>
      <c r="H21" s="125">
        <f>E21*бжу!D24/100</f>
        <v>1.5</v>
      </c>
      <c r="I21" s="125">
        <f>E21*бжу!E24/100</f>
        <v>0</v>
      </c>
      <c r="J21" s="125">
        <f>E21*бжу!G24/100</f>
        <v>0</v>
      </c>
      <c r="K21" s="125">
        <f>E21*бжу!F24/100</f>
        <v>24.3</v>
      </c>
      <c r="L21" s="23">
        <v>506</v>
      </c>
      <c r="M21" s="140">
        <f>E21*L21/1000</f>
        <v>7.59</v>
      </c>
    </row>
    <row r="22" spans="1:13" ht="44.25" customHeight="1">
      <c r="A22" s="477"/>
      <c r="B22" s="543"/>
      <c r="C22" s="543"/>
      <c r="D22" s="41" t="s">
        <v>41</v>
      </c>
      <c r="E22" s="23">
        <v>90</v>
      </c>
      <c r="F22" s="23">
        <v>64.8</v>
      </c>
      <c r="G22" s="125">
        <f>E22*бжу!C36/100</f>
        <v>1.8</v>
      </c>
      <c r="H22" s="125">
        <f>E22*бжу!D36/100</f>
        <v>0.26099999999999995</v>
      </c>
      <c r="I22" s="125">
        <f>E22*бжу!E36/100</f>
        <v>11.214</v>
      </c>
      <c r="J22" s="125">
        <f>E22*бжу!G36/100</f>
        <v>12.96</v>
      </c>
      <c r="K22" s="125">
        <f>E22*бжу!F36/100</f>
        <v>51.84</v>
      </c>
      <c r="L22" s="23">
        <v>55</v>
      </c>
      <c r="M22" s="140">
        <f aca="true" t="shared" si="0" ref="M22:M27">E22*L22/1000</f>
        <v>4.95</v>
      </c>
    </row>
    <row r="23" spans="1:13" ht="45.75" customHeight="1" hidden="1">
      <c r="A23" s="477"/>
      <c r="B23" s="543"/>
      <c r="C23" s="543"/>
      <c r="D23" s="41"/>
      <c r="E23" s="23"/>
      <c r="F23" s="23"/>
      <c r="G23" s="125">
        <f>E23*бжу!C36/100</f>
        <v>0</v>
      </c>
      <c r="H23" s="125">
        <f>E23*бжу!D36/100</f>
        <v>0</v>
      </c>
      <c r="I23" s="125">
        <f>E23*бжу!E36/100</f>
        <v>0</v>
      </c>
      <c r="J23" s="125">
        <f>E23*бжу!G36/100</f>
        <v>0</v>
      </c>
      <c r="K23" s="125">
        <f>E23*бжу!F36/100</f>
        <v>0</v>
      </c>
      <c r="L23" s="23"/>
      <c r="M23" s="140">
        <f t="shared" si="0"/>
        <v>0</v>
      </c>
    </row>
    <row r="24" spans="1:13" ht="45.75" customHeight="1">
      <c r="A24" s="477"/>
      <c r="B24" s="543"/>
      <c r="C24" s="543"/>
      <c r="D24" s="41" t="s">
        <v>33</v>
      </c>
      <c r="E24" s="23">
        <v>20</v>
      </c>
      <c r="F24" s="23">
        <v>16</v>
      </c>
      <c r="G24" s="125">
        <f>E24*бжу!C37/100</f>
        <v>0.26</v>
      </c>
      <c r="H24" s="125">
        <f>E24*бжу!D37/100</f>
        <v>0.016</v>
      </c>
      <c r="I24" s="125">
        <f>E24*бжу!E37/100</f>
        <v>1.344</v>
      </c>
      <c r="J24" s="125">
        <f>E24*бжу!G37/100</f>
        <v>0.8</v>
      </c>
      <c r="K24" s="125">
        <f>E24*бжу!F37/100</f>
        <v>5.44</v>
      </c>
      <c r="L24" s="23">
        <v>50</v>
      </c>
      <c r="M24" s="140">
        <f t="shared" si="0"/>
        <v>1</v>
      </c>
    </row>
    <row r="25" spans="1:13" ht="45.75" customHeight="1">
      <c r="A25" s="477"/>
      <c r="B25" s="543"/>
      <c r="C25" s="543"/>
      <c r="D25" s="41" t="s">
        <v>16</v>
      </c>
      <c r="E25" s="23">
        <v>10</v>
      </c>
      <c r="F25" s="23">
        <v>8.4</v>
      </c>
      <c r="G25" s="125">
        <f>E25*бжу!C38/100</f>
        <v>0.14</v>
      </c>
      <c r="H25" s="125">
        <f>E25*бжу!D38/100</f>
        <v>0</v>
      </c>
      <c r="I25" s="125">
        <f>E25*бжу!E38/100</f>
        <v>0.8230000000000001</v>
      </c>
      <c r="J25" s="125">
        <f>E25*бжу!G38/100</f>
        <v>0.84</v>
      </c>
      <c r="K25" s="125">
        <f>E25*бжу!F38/100</f>
        <v>3.44</v>
      </c>
      <c r="L25" s="23">
        <v>42</v>
      </c>
      <c r="M25" s="140">
        <f t="shared" si="0"/>
        <v>0.42</v>
      </c>
    </row>
    <row r="26" spans="1:13" ht="45.75" customHeight="1">
      <c r="A26" s="477"/>
      <c r="B26" s="543"/>
      <c r="C26" s="543"/>
      <c r="D26" s="41" t="s">
        <v>149</v>
      </c>
      <c r="E26" s="23">
        <v>70</v>
      </c>
      <c r="F26" s="23">
        <v>56</v>
      </c>
      <c r="G26" s="125">
        <f>E26*бжу!C41/100</f>
        <v>1.05</v>
      </c>
      <c r="H26" s="125">
        <f>E26*бжу!D41/100</f>
        <v>0.05600000000000001</v>
      </c>
      <c r="I26" s="125">
        <f>E26*бжу!E41/100</f>
        <v>5.6</v>
      </c>
      <c r="J26" s="125">
        <f>E26*бжу!G41/100</f>
        <v>5.6</v>
      </c>
      <c r="K26" s="125">
        <f>E26*бжу!F41/100</f>
        <v>23.52</v>
      </c>
      <c r="L26" s="23">
        <v>40</v>
      </c>
      <c r="M26" s="140">
        <f t="shared" si="0"/>
        <v>2.8</v>
      </c>
    </row>
    <row r="27" spans="1:13" ht="45.75" customHeight="1">
      <c r="A27" s="477"/>
      <c r="B27" s="543"/>
      <c r="C27" s="543"/>
      <c r="D27" s="41" t="s">
        <v>297</v>
      </c>
      <c r="E27" s="23">
        <v>2</v>
      </c>
      <c r="F27" s="23">
        <v>2</v>
      </c>
      <c r="G27" s="125">
        <f>E27*бжу!C15/100</f>
        <v>0</v>
      </c>
      <c r="H27" s="125">
        <f>E27*бжу!D15/100</f>
        <v>1.9980000000000002</v>
      </c>
      <c r="I27" s="125">
        <f>E27*бжу!E15/100</f>
        <v>0</v>
      </c>
      <c r="J27" s="125">
        <f>E27*бжу!G15/100</f>
        <v>0</v>
      </c>
      <c r="K27" s="125">
        <f>E27*бжу!F15/100</f>
        <v>17.98</v>
      </c>
      <c r="L27" s="23">
        <v>157</v>
      </c>
      <c r="M27" s="140">
        <f t="shared" si="0"/>
        <v>0.314</v>
      </c>
    </row>
    <row r="28" spans="1:13" ht="45.75" customHeight="1">
      <c r="A28" s="478"/>
      <c r="B28" s="498"/>
      <c r="C28" s="498"/>
      <c r="D28" s="41"/>
      <c r="E28" s="23"/>
      <c r="F28" s="23"/>
      <c r="G28" s="381">
        <f>G21+G22+G24+G25+G26+G27</f>
        <v>5.919999999999999</v>
      </c>
      <c r="H28" s="381">
        <f>H21+H22+H24+H25+H26+H27</f>
        <v>3.8310000000000004</v>
      </c>
      <c r="I28" s="381">
        <f>I21+I22+I24+I25+I26+I27</f>
        <v>18.981</v>
      </c>
      <c r="J28" s="381">
        <f>J21+J22+J24+J25+J26+J27</f>
        <v>20.200000000000003</v>
      </c>
      <c r="K28" s="381">
        <f>K21+K22+K24+K25+K26+K27</f>
        <v>126.52</v>
      </c>
      <c r="L28" s="27"/>
      <c r="M28" s="141">
        <f>SUM(M21:M27)</f>
        <v>17.073999999999998</v>
      </c>
    </row>
    <row r="29" spans="1:13" ht="45.75" customHeight="1">
      <c r="A29" s="476" t="s">
        <v>264</v>
      </c>
      <c r="B29" s="470" t="s">
        <v>291</v>
      </c>
      <c r="C29" s="511" t="s">
        <v>326</v>
      </c>
      <c r="D29" s="37" t="s">
        <v>330</v>
      </c>
      <c r="E29" s="65">
        <v>130</v>
      </c>
      <c r="F29" s="123">
        <v>75.4</v>
      </c>
      <c r="G29" s="125">
        <f>E29*бжу!C26/100</f>
        <v>27.3</v>
      </c>
      <c r="H29" s="125">
        <f>E29*бжу!D26/100</f>
        <v>5.278</v>
      </c>
      <c r="I29" s="125">
        <f>E29*бжу!E26/100</f>
        <v>0</v>
      </c>
      <c r="J29" s="125">
        <f>E29*бжу!G26/100</f>
        <v>0</v>
      </c>
      <c r="K29" s="125">
        <f>E29*бжу!F26/100</f>
        <v>110.89</v>
      </c>
      <c r="L29" s="123">
        <v>300</v>
      </c>
      <c r="M29" s="135">
        <f>E29*L29/1000</f>
        <v>39</v>
      </c>
    </row>
    <row r="30" spans="1:13" ht="45.75" customHeight="1">
      <c r="A30" s="477"/>
      <c r="B30" s="471"/>
      <c r="C30" s="512"/>
      <c r="D30" s="37" t="s">
        <v>11</v>
      </c>
      <c r="E30" s="22">
        <v>9</v>
      </c>
      <c r="F30" s="22">
        <v>9</v>
      </c>
      <c r="G30" s="125">
        <f>E30*бжу!C22/100</f>
        <v>0.7829999999999999</v>
      </c>
      <c r="H30" s="125">
        <f>E30*бжу!D22/100</f>
        <v>0.135</v>
      </c>
      <c r="I30" s="125">
        <f>E30*бжу!E22/100</f>
        <v>3.6</v>
      </c>
      <c r="J30" s="125">
        <f>E30*бжу!G22/100</f>
        <v>0</v>
      </c>
      <c r="K30" s="125">
        <f>E30*бжу!F22/100</f>
        <v>18.81</v>
      </c>
      <c r="L30" s="22">
        <v>62</v>
      </c>
      <c r="M30" s="135">
        <f aca="true" t="shared" si="1" ref="M30:M36">E30*L30/1000</f>
        <v>0.558</v>
      </c>
    </row>
    <row r="31" spans="1:13" ht="45.75" customHeight="1">
      <c r="A31" s="477"/>
      <c r="B31" s="471"/>
      <c r="C31" s="512"/>
      <c r="D31" s="37" t="s">
        <v>269</v>
      </c>
      <c r="E31" s="23">
        <v>6</v>
      </c>
      <c r="F31" s="23">
        <v>6</v>
      </c>
      <c r="G31" s="125">
        <f>E31*бжу!C21/100</f>
        <v>0.618</v>
      </c>
      <c r="H31" s="125">
        <f>E31*бжу!D21/100</f>
        <v>0.066</v>
      </c>
      <c r="I31" s="125">
        <f>E31*бжу!E21/100</f>
        <v>4.14</v>
      </c>
      <c r="J31" s="125">
        <f>E31*бжу!G21/100</f>
        <v>0</v>
      </c>
      <c r="K31" s="125">
        <f>E31*бжу!F21/100</f>
        <v>20.04</v>
      </c>
      <c r="L31" s="23">
        <v>78</v>
      </c>
      <c r="M31" s="135">
        <f t="shared" si="1"/>
        <v>0.468</v>
      </c>
    </row>
    <row r="32" spans="1:13" ht="45.75" customHeight="1">
      <c r="A32" s="477"/>
      <c r="B32" s="471"/>
      <c r="C32" s="512"/>
      <c r="D32" s="37" t="s">
        <v>319</v>
      </c>
      <c r="E32" s="22">
        <v>5</v>
      </c>
      <c r="F32" s="22">
        <v>4.25</v>
      </c>
      <c r="G32" s="125">
        <f>E32*бжу!C12/100</f>
        <v>0.635</v>
      </c>
      <c r="H32" s="125">
        <f>E32*бжу!D12/100</f>
        <v>0.5005</v>
      </c>
      <c r="I32" s="125">
        <f>E32*бжу!E12/100</f>
        <v>0.0305</v>
      </c>
      <c r="J32" s="125">
        <f>E32*бжу!G12/100</f>
        <v>0</v>
      </c>
      <c r="K32" s="125">
        <f>E32*бжу!F12/100</f>
        <v>6.85</v>
      </c>
      <c r="L32" s="22">
        <v>300</v>
      </c>
      <c r="M32" s="135">
        <f t="shared" si="1"/>
        <v>1.5</v>
      </c>
    </row>
    <row r="33" spans="1:13" ht="45.75" customHeight="1">
      <c r="A33" s="477"/>
      <c r="B33" s="471"/>
      <c r="C33" s="512"/>
      <c r="D33" s="37" t="s">
        <v>32</v>
      </c>
      <c r="E33" s="22">
        <v>10</v>
      </c>
      <c r="F33" s="22">
        <v>10</v>
      </c>
      <c r="G33" s="125">
        <f>E33*бжу!C17/100</f>
        <v>0.28</v>
      </c>
      <c r="H33" s="125">
        <f>E33*бжу!D17/100</f>
        <v>0.32</v>
      </c>
      <c r="I33" s="125">
        <f>E33*бжу!E17/100</f>
        <v>0.94</v>
      </c>
      <c r="J33" s="125">
        <f>E33*бжу!G17/100</f>
        <v>0.13</v>
      </c>
      <c r="K33" s="125">
        <f>E33*бжу!F17/100</f>
        <v>5.8</v>
      </c>
      <c r="L33" s="22">
        <v>46</v>
      </c>
      <c r="M33" s="135">
        <f t="shared" si="1"/>
        <v>0.46</v>
      </c>
    </row>
    <row r="34" spans="1:13" ht="45.75" customHeight="1">
      <c r="A34" s="477"/>
      <c r="B34" s="471"/>
      <c r="C34" s="512"/>
      <c r="D34" s="37" t="s">
        <v>259</v>
      </c>
      <c r="E34" s="22">
        <v>50</v>
      </c>
      <c r="F34" s="22">
        <v>50</v>
      </c>
      <c r="G34" s="125">
        <f>E34*бжу!C11/100</f>
        <v>5.35</v>
      </c>
      <c r="H34" s="125">
        <f>E34*бжу!D11/100</f>
        <v>0.65</v>
      </c>
      <c r="I34" s="125">
        <f>E34*бжу!E11/100</f>
        <v>34.3</v>
      </c>
      <c r="J34" s="125">
        <f>E34*бжу!G11/100</f>
        <v>0</v>
      </c>
      <c r="K34" s="125">
        <f>E34*бжу!F11/100</f>
        <v>167.5</v>
      </c>
      <c r="L34" s="22">
        <v>53</v>
      </c>
      <c r="M34" s="135">
        <f t="shared" si="1"/>
        <v>2.65</v>
      </c>
    </row>
    <row r="35" spans="1:13" ht="45.75" customHeight="1">
      <c r="A35" s="477"/>
      <c r="B35" s="471"/>
      <c r="C35" s="512"/>
      <c r="D35" s="73" t="s">
        <v>10</v>
      </c>
      <c r="E35" s="123">
        <v>5</v>
      </c>
      <c r="F35" s="123">
        <v>5</v>
      </c>
      <c r="G35" s="125">
        <f>E35*бжу!C14/100</f>
        <v>0.125</v>
      </c>
      <c r="H35" s="125">
        <f>E35*бжу!D14/100</f>
        <v>3.075</v>
      </c>
      <c r="I35" s="125">
        <f>E35*бжу!E14/100</f>
        <v>0.34</v>
      </c>
      <c r="J35" s="125">
        <f>E35*бжу!G14/100</f>
        <v>0</v>
      </c>
      <c r="K35" s="125">
        <f>E35*бжу!F14/100</f>
        <v>28.3</v>
      </c>
      <c r="L35" s="123">
        <v>500</v>
      </c>
      <c r="M35" s="135">
        <f t="shared" si="1"/>
        <v>2.5</v>
      </c>
    </row>
    <row r="36" spans="1:13" ht="45.75" customHeight="1">
      <c r="A36" s="478"/>
      <c r="B36" s="472"/>
      <c r="C36" s="513"/>
      <c r="D36" s="199" t="s">
        <v>297</v>
      </c>
      <c r="E36" s="23">
        <v>4</v>
      </c>
      <c r="F36" s="23">
        <v>4</v>
      </c>
      <c r="G36" s="125">
        <f>E36*бжу!C15/100</f>
        <v>0</v>
      </c>
      <c r="H36" s="125">
        <f>E36*бжу!D15/100</f>
        <v>3.9960000000000004</v>
      </c>
      <c r="I36" s="125">
        <f>E36*бжу!E15/100</f>
        <v>0</v>
      </c>
      <c r="J36" s="125">
        <f>E36*бжу!G15/100</f>
        <v>0</v>
      </c>
      <c r="K36" s="125">
        <f>E36*бжу!F15/100</f>
        <v>35.96</v>
      </c>
      <c r="L36" s="22">
        <v>157</v>
      </c>
      <c r="M36" s="135">
        <f t="shared" si="1"/>
        <v>0.628</v>
      </c>
    </row>
    <row r="37" spans="1:13" ht="45.75" customHeight="1">
      <c r="A37" s="479"/>
      <c r="B37" s="479"/>
      <c r="C37" s="479"/>
      <c r="D37" s="479"/>
      <c r="E37" s="479"/>
      <c r="F37" s="479"/>
      <c r="G37" s="27">
        <f>SUM(G29:G36)</f>
        <v>35.091</v>
      </c>
      <c r="H37" s="27">
        <f>SUM(H29:H36)</f>
        <v>14.0205</v>
      </c>
      <c r="I37" s="27">
        <f>SUM(I29:I36)</f>
        <v>43.3505</v>
      </c>
      <c r="J37" s="27">
        <f>SUM(J29:J36)</f>
        <v>0.13</v>
      </c>
      <c r="K37" s="27">
        <f>SUM(K29:K36)</f>
        <v>394.15</v>
      </c>
      <c r="L37" s="27"/>
      <c r="M37" s="133">
        <f>SUM(M29:M36)</f>
        <v>47.764</v>
      </c>
    </row>
    <row r="38" spans="1:13" ht="45.75" customHeight="1">
      <c r="A38" s="402" t="s">
        <v>108</v>
      </c>
      <c r="B38" s="36">
        <v>200</v>
      </c>
      <c r="C38" s="36">
        <v>31</v>
      </c>
      <c r="D38" s="37" t="s">
        <v>109</v>
      </c>
      <c r="E38" s="23">
        <v>20</v>
      </c>
      <c r="F38" s="23">
        <v>20</v>
      </c>
      <c r="G38" s="125">
        <f>E38*бжу!C20/100</f>
        <v>0</v>
      </c>
      <c r="H38" s="125">
        <f>E38*бжу!D20/100</f>
        <v>0</v>
      </c>
      <c r="I38" s="125">
        <f>E38*бжу!E20/100</f>
        <v>18.4</v>
      </c>
      <c r="J38" s="125">
        <f>E38*бжу!G20/100</f>
        <v>0</v>
      </c>
      <c r="K38" s="125">
        <f>E38*бжу!F20/100</f>
        <v>73.6</v>
      </c>
      <c r="L38" s="23">
        <v>86</v>
      </c>
      <c r="M38" s="140">
        <f>L38*E38/1000</f>
        <v>1.72</v>
      </c>
    </row>
    <row r="39" spans="1:13" ht="45.75" customHeight="1">
      <c r="A39" s="479"/>
      <c r="B39" s="479"/>
      <c r="C39" s="479"/>
      <c r="D39" s="479"/>
      <c r="E39" s="479"/>
      <c r="F39" s="479"/>
      <c r="G39" s="381">
        <f>G38</f>
        <v>0</v>
      </c>
      <c r="H39" s="381">
        <f>H38</f>
        <v>0</v>
      </c>
      <c r="I39" s="381">
        <f>I38</f>
        <v>18.4</v>
      </c>
      <c r="J39" s="381">
        <f>J38</f>
        <v>0</v>
      </c>
      <c r="K39" s="381">
        <f>K38</f>
        <v>73.6</v>
      </c>
      <c r="L39" s="27"/>
      <c r="M39" s="137">
        <f>SUM(M38:M38)</f>
        <v>1.72</v>
      </c>
    </row>
    <row r="40" spans="1:13" ht="45.75" customHeight="1">
      <c r="A40" s="56" t="s">
        <v>34</v>
      </c>
      <c r="B40" s="46">
        <v>35</v>
      </c>
      <c r="C40" s="46"/>
      <c r="D40" s="41" t="s">
        <v>19</v>
      </c>
      <c r="E40" s="23">
        <v>35</v>
      </c>
      <c r="F40" s="23">
        <v>35</v>
      </c>
      <c r="G40" s="381">
        <f>E40*бжу!C23/100</f>
        <v>2.31</v>
      </c>
      <c r="H40" s="381">
        <f>E40*бжу!D23/100</f>
        <v>0.42</v>
      </c>
      <c r="I40" s="381">
        <f>E40*бжу!E23/100</f>
        <v>12.355</v>
      </c>
      <c r="J40" s="381">
        <f>E40*бжу!G23/100</f>
        <v>0</v>
      </c>
      <c r="K40" s="381">
        <f>E40*бжу!F23/100</f>
        <v>63.35</v>
      </c>
      <c r="L40" s="23">
        <v>62</v>
      </c>
      <c r="M40" s="141">
        <f>L40*E40/1000</f>
        <v>2.17</v>
      </c>
    </row>
    <row r="41" spans="1:13" ht="45.75" customHeight="1">
      <c r="A41" s="496" t="s">
        <v>23</v>
      </c>
      <c r="B41" s="496"/>
      <c r="C41" s="496"/>
      <c r="D41" s="496"/>
      <c r="E41" s="496"/>
      <c r="F41" s="496"/>
      <c r="G41" s="382">
        <f>G28+G37+G39+G40</f>
        <v>43.321000000000005</v>
      </c>
      <c r="H41" s="382">
        <f>H28+H37+H39+H40</f>
        <v>18.271500000000003</v>
      </c>
      <c r="I41" s="382">
        <f>I28+I37+I39+I40</f>
        <v>93.0865</v>
      </c>
      <c r="J41" s="382">
        <f>J28+J37+J39+J40</f>
        <v>20.330000000000002</v>
      </c>
      <c r="K41" s="382">
        <f>K28+K37+K39+K40</f>
        <v>657.62</v>
      </c>
      <c r="L41" s="278"/>
      <c r="M41" s="262">
        <f>M28+M37+M39+M40</f>
        <v>68.728</v>
      </c>
    </row>
    <row r="42" spans="1:13" ht="45.75" customHeight="1">
      <c r="A42" s="489" t="s">
        <v>20</v>
      </c>
      <c r="B42" s="489"/>
      <c r="C42" s="489"/>
      <c r="D42" s="489"/>
      <c r="E42" s="489"/>
      <c r="F42" s="489"/>
      <c r="G42" s="489"/>
      <c r="H42" s="489"/>
      <c r="I42" s="489"/>
      <c r="J42" s="489"/>
      <c r="K42" s="489"/>
      <c r="L42" s="27"/>
      <c r="M42" s="140"/>
    </row>
    <row r="43" spans="1:13" ht="45.75" customHeight="1">
      <c r="A43" s="476" t="s">
        <v>281</v>
      </c>
      <c r="B43" s="470">
        <v>90</v>
      </c>
      <c r="C43" s="470" t="s">
        <v>328</v>
      </c>
      <c r="D43" s="41" t="s">
        <v>21</v>
      </c>
      <c r="E43" s="23">
        <v>40</v>
      </c>
      <c r="F43" s="23">
        <v>40</v>
      </c>
      <c r="G43" s="125">
        <f>E43*бжу!C21/100</f>
        <v>4.12</v>
      </c>
      <c r="H43" s="125">
        <f>E43*бжу!D21/100</f>
        <v>0.44</v>
      </c>
      <c r="I43" s="125">
        <f>E43*бжу!E21/100</f>
        <v>27.6</v>
      </c>
      <c r="J43" s="125">
        <f>E43*бжу!G21/100</f>
        <v>0</v>
      </c>
      <c r="K43" s="125">
        <f>E43*бжу!F21/100</f>
        <v>133.6</v>
      </c>
      <c r="L43" s="24">
        <v>40</v>
      </c>
      <c r="M43" s="140">
        <f aca="true" t="shared" si="2" ref="M43:M49">L43*E43/1000</f>
        <v>1.6</v>
      </c>
    </row>
    <row r="44" spans="1:13" ht="45.75" customHeight="1">
      <c r="A44" s="477"/>
      <c r="B44" s="471"/>
      <c r="C44" s="471"/>
      <c r="D44" s="41" t="s">
        <v>10</v>
      </c>
      <c r="E44" s="23">
        <v>3</v>
      </c>
      <c r="F44" s="23">
        <v>3</v>
      </c>
      <c r="G44" s="125">
        <f>E44*бжу!C14/100</f>
        <v>0.075</v>
      </c>
      <c r="H44" s="125">
        <f>E44*бжу!D14/100</f>
        <v>1.845</v>
      </c>
      <c r="I44" s="125">
        <f>E44*бжу!E14/100</f>
        <v>0.204</v>
      </c>
      <c r="J44" s="125">
        <f>E44*бжу!G14/100</f>
        <v>0</v>
      </c>
      <c r="K44" s="125">
        <f>E44*бжу!F14/100</f>
        <v>16.98</v>
      </c>
      <c r="L44" s="24">
        <v>500</v>
      </c>
      <c r="M44" s="140">
        <f t="shared" si="2"/>
        <v>1.5</v>
      </c>
    </row>
    <row r="45" spans="1:13" ht="45.75" customHeight="1">
      <c r="A45" s="477"/>
      <c r="B45" s="471"/>
      <c r="C45" s="471"/>
      <c r="D45" s="41" t="s">
        <v>32</v>
      </c>
      <c r="E45" s="23">
        <v>45</v>
      </c>
      <c r="F45" s="23">
        <v>45</v>
      </c>
      <c r="G45" s="125">
        <f>E45*бжу!C17/100</f>
        <v>1.2599999999999998</v>
      </c>
      <c r="H45" s="125">
        <f>E45*бжу!D17/100</f>
        <v>1.44</v>
      </c>
      <c r="I45" s="125">
        <f>E45*бжу!E17/100</f>
        <v>4.23</v>
      </c>
      <c r="J45" s="125">
        <f>E45*бжу!G17/100</f>
        <v>0.585</v>
      </c>
      <c r="K45" s="125">
        <f>E45*бжу!F17/100</f>
        <v>26.1</v>
      </c>
      <c r="L45" s="24">
        <v>46</v>
      </c>
      <c r="M45" s="140">
        <f t="shared" si="2"/>
        <v>2.07</v>
      </c>
    </row>
    <row r="46" spans="1:13" ht="45.75" customHeight="1">
      <c r="A46" s="477"/>
      <c r="B46" s="471"/>
      <c r="C46" s="471"/>
      <c r="D46" s="41" t="s">
        <v>331</v>
      </c>
      <c r="E46" s="22">
        <v>5</v>
      </c>
      <c r="F46" s="22">
        <v>4.35</v>
      </c>
      <c r="G46" s="125">
        <f>E46*бжу!C12/100</f>
        <v>0.635</v>
      </c>
      <c r="H46" s="125">
        <f>E46*бжу!D12/100</f>
        <v>0.5005</v>
      </c>
      <c r="I46" s="125">
        <f>E46*бжу!E12/100</f>
        <v>0.0305</v>
      </c>
      <c r="J46" s="125">
        <f>E46*бжу!G12/100</f>
        <v>0</v>
      </c>
      <c r="K46" s="125">
        <f>E46*бжу!F12/100</f>
        <v>6.85</v>
      </c>
      <c r="L46" s="24">
        <v>300</v>
      </c>
      <c r="M46" s="140">
        <f t="shared" si="2"/>
        <v>1.5</v>
      </c>
    </row>
    <row r="47" spans="1:13" ht="45.75" customHeight="1">
      <c r="A47" s="477"/>
      <c r="B47" s="471"/>
      <c r="C47" s="471"/>
      <c r="D47" s="41" t="s">
        <v>298</v>
      </c>
      <c r="E47" s="23">
        <v>3</v>
      </c>
      <c r="F47" s="23">
        <v>3</v>
      </c>
      <c r="G47" s="125">
        <f>E47*бжу!C419/100</f>
        <v>0</v>
      </c>
      <c r="H47" s="125">
        <f>E47*бжу!D19/100</f>
        <v>0</v>
      </c>
      <c r="I47" s="125">
        <f>E47*бжу!E19/100</f>
        <v>2.9939999999999998</v>
      </c>
      <c r="J47" s="125">
        <f>E47*бжу!G19/100</f>
        <v>0</v>
      </c>
      <c r="K47" s="125">
        <f>E47*бжу!F19/100</f>
        <v>11.37</v>
      </c>
      <c r="L47" s="24">
        <v>60</v>
      </c>
      <c r="M47" s="140">
        <f t="shared" si="2"/>
        <v>0.18</v>
      </c>
    </row>
    <row r="48" spans="1:13" ht="45.75" customHeight="1">
      <c r="A48" s="477"/>
      <c r="B48" s="471"/>
      <c r="C48" s="471"/>
      <c r="D48" s="345" t="s">
        <v>153</v>
      </c>
      <c r="E48" s="346">
        <v>5</v>
      </c>
      <c r="F48" s="346">
        <v>5</v>
      </c>
      <c r="G48" s="125">
        <f>E48*бжу!C18/100</f>
        <v>0.04</v>
      </c>
      <c r="H48" s="125">
        <f>E48*бжу!D18/100</f>
        <v>0</v>
      </c>
      <c r="I48" s="125">
        <f>E48*бжу!E18/100</f>
        <v>4.015</v>
      </c>
      <c r="J48" s="125">
        <f>E48*бжу!G18/100</f>
        <v>0.1</v>
      </c>
      <c r="K48" s="125">
        <f>E48*бжу!F18/100</f>
        <v>15.7</v>
      </c>
      <c r="L48" s="24">
        <v>393</v>
      </c>
      <c r="M48" s="140">
        <f t="shared" si="2"/>
        <v>1.965</v>
      </c>
    </row>
    <row r="49" spans="1:13" ht="45.75" customHeight="1">
      <c r="A49" s="477"/>
      <c r="B49" s="471"/>
      <c r="C49" s="471"/>
      <c r="D49" s="41" t="s">
        <v>297</v>
      </c>
      <c r="E49" s="23">
        <v>6</v>
      </c>
      <c r="F49" s="23">
        <v>6</v>
      </c>
      <c r="G49" s="125">
        <f>E49*бжу!C15/100</f>
        <v>0</v>
      </c>
      <c r="H49" s="125">
        <f>E49*бжу!D15/100</f>
        <v>5.994000000000001</v>
      </c>
      <c r="I49" s="125">
        <f>E49*бжу!E15/100</f>
        <v>0</v>
      </c>
      <c r="J49" s="125">
        <f>E49*бжу!G15/100</f>
        <v>0</v>
      </c>
      <c r="K49" s="125">
        <f>E49*бжу!F15/100</f>
        <v>53.94</v>
      </c>
      <c r="L49" s="24">
        <v>157</v>
      </c>
      <c r="M49" s="140">
        <f t="shared" si="2"/>
        <v>0.942</v>
      </c>
    </row>
    <row r="50" spans="1:13" ht="42.75" customHeight="1">
      <c r="A50" s="478"/>
      <c r="B50" s="472"/>
      <c r="C50" s="472"/>
      <c r="D50" s="41" t="s">
        <v>22</v>
      </c>
      <c r="E50" s="23">
        <v>0.4</v>
      </c>
      <c r="F50" s="23">
        <v>0.4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24">
        <v>341</v>
      </c>
      <c r="M50" s="140">
        <f>E50*L50/1000</f>
        <v>0.1364</v>
      </c>
    </row>
    <row r="51" spans="1:13" ht="12" customHeight="1" hidden="1" thickBot="1">
      <c r="A51" s="35"/>
      <c r="B51" s="36"/>
      <c r="C51" s="36"/>
      <c r="D51" s="37"/>
      <c r="E51" s="22"/>
      <c r="F51" s="22"/>
      <c r="G51" s="380"/>
      <c r="H51" s="380"/>
      <c r="I51" s="380"/>
      <c r="J51" s="380"/>
      <c r="K51" s="380"/>
      <c r="L51" s="22"/>
      <c r="M51" s="140">
        <f>L51*E51/1000</f>
        <v>0</v>
      </c>
    </row>
    <row r="52" spans="1:13" ht="6" customHeight="1" hidden="1" thickBot="1">
      <c r="A52" s="479"/>
      <c r="B52" s="479"/>
      <c r="C52" s="479"/>
      <c r="D52" s="479"/>
      <c r="E52" s="479"/>
      <c r="F52" s="479"/>
      <c r="G52" s="381">
        <f>G43+G44+G45+G46+G47+G48+G49+G50</f>
        <v>6.13</v>
      </c>
      <c r="H52" s="381">
        <f>H43+H44+H45+H46+H47+H48+H49+H50</f>
        <v>10.2195</v>
      </c>
      <c r="I52" s="381">
        <f>I43+I44+I45+I46+I47+I48+I49+I50</f>
        <v>39.07350000000001</v>
      </c>
      <c r="J52" s="381">
        <f>J43+J44+J45+J46+J47+J48+J49+J50</f>
        <v>0.6849999999999999</v>
      </c>
      <c r="K52" s="381">
        <f>K43+K44+K45+K46+K47+K48+K49+K50</f>
        <v>264.53999999999996</v>
      </c>
      <c r="L52" s="27"/>
      <c r="M52" s="137">
        <f>SUM(M43:M51)</f>
        <v>9.8934</v>
      </c>
    </row>
    <row r="53" spans="1:13" ht="48" customHeight="1">
      <c r="A53" s="479"/>
      <c r="B53" s="479"/>
      <c r="C53" s="479"/>
      <c r="D53" s="479"/>
      <c r="E53" s="479"/>
      <c r="F53" s="479"/>
      <c r="G53" s="381">
        <f>G43++G44+G45+G46+G47+G48+G49+G50</f>
        <v>6.13</v>
      </c>
      <c r="H53" s="381">
        <f>H43++H44+H45+H46+H47+H48+H49+H50</f>
        <v>10.2195</v>
      </c>
      <c r="I53" s="381">
        <f>I43++I44+I45+I46+I47+I48+I49+I50</f>
        <v>39.07350000000001</v>
      </c>
      <c r="J53" s="381">
        <f>J43++J44+J45+J46+J47+J48+J49+J50</f>
        <v>0.6849999999999999</v>
      </c>
      <c r="K53" s="381">
        <f>K43++K44+K45+K46+K47+K48+K49+K50</f>
        <v>264.53999999999996</v>
      </c>
      <c r="L53" s="27"/>
      <c r="M53" s="137">
        <f>M43+M44+M45+M46+M47+M48+M49+M50</f>
        <v>9.8934</v>
      </c>
    </row>
    <row r="54" spans="1:13" ht="39.75" customHeight="1">
      <c r="A54" s="480" t="s">
        <v>92</v>
      </c>
      <c r="B54" s="482">
        <v>200</v>
      </c>
      <c r="C54" s="482">
        <v>413</v>
      </c>
      <c r="D54" s="49" t="s">
        <v>18</v>
      </c>
      <c r="E54" s="23">
        <v>100</v>
      </c>
      <c r="F54" s="23">
        <v>100</v>
      </c>
      <c r="G54" s="125">
        <f>E54*бжу!C17/100</f>
        <v>2.8</v>
      </c>
      <c r="H54" s="125">
        <f>E54*бжу!D17/100</f>
        <v>3.2</v>
      </c>
      <c r="I54" s="125">
        <f>E54*бжу!E17/100</f>
        <v>9.4</v>
      </c>
      <c r="J54" s="125">
        <f>E54*бжу!G17/100</f>
        <v>1.3</v>
      </c>
      <c r="K54" s="125">
        <f>E54*бжу!F17/100</f>
        <v>58</v>
      </c>
      <c r="L54" s="23">
        <v>46</v>
      </c>
      <c r="M54" s="140">
        <f>L54*E54/1000</f>
        <v>4.6</v>
      </c>
    </row>
    <row r="55" spans="1:13" ht="43.5" customHeight="1">
      <c r="A55" s="529"/>
      <c r="B55" s="489"/>
      <c r="C55" s="482"/>
      <c r="D55" s="37" t="s">
        <v>295</v>
      </c>
      <c r="E55" s="23">
        <v>1</v>
      </c>
      <c r="F55" s="23">
        <v>1</v>
      </c>
      <c r="G55" s="125">
        <f>E55*бжу!C27/100</f>
        <v>0.2</v>
      </c>
      <c r="H55" s="125">
        <f>E55*бжу!D27/100</f>
        <v>0.051</v>
      </c>
      <c r="I55" s="125">
        <f>E55*бжу!E27/100</f>
        <v>0.15</v>
      </c>
      <c r="J55" s="125">
        <f>E55*бжу!G27/100</f>
        <v>0.1</v>
      </c>
      <c r="K55" s="125">
        <f>E55*бжу!F27/100</f>
        <v>0</v>
      </c>
      <c r="L55" s="23">
        <v>555</v>
      </c>
      <c r="M55" s="140">
        <f>L55*E55/1000</f>
        <v>0.555</v>
      </c>
    </row>
    <row r="56" spans="1:13" ht="43.5" customHeight="1">
      <c r="A56" s="529"/>
      <c r="B56" s="489"/>
      <c r="C56" s="482"/>
      <c r="D56" s="37" t="s">
        <v>298</v>
      </c>
      <c r="E56" s="22">
        <v>6</v>
      </c>
      <c r="F56" s="22">
        <v>6</v>
      </c>
      <c r="G56" s="125">
        <f>E56*бжу!C19/100</f>
        <v>0</v>
      </c>
      <c r="H56" s="125">
        <f>E56*бжу!D19/100</f>
        <v>0</v>
      </c>
      <c r="I56" s="125">
        <f>E56*бжу!E19/100</f>
        <v>5.9879999999999995</v>
      </c>
      <c r="J56" s="125">
        <f>E56*бжу!G19/100</f>
        <v>0</v>
      </c>
      <c r="K56" s="125">
        <f>E56*бжу!F19/100</f>
        <v>22.74</v>
      </c>
      <c r="L56" s="23">
        <v>60</v>
      </c>
      <c r="M56" s="140">
        <f>L56*E56/1000</f>
        <v>0.36</v>
      </c>
    </row>
    <row r="57" spans="1:13" ht="43.5" customHeight="1">
      <c r="A57" s="479"/>
      <c r="B57" s="479"/>
      <c r="C57" s="479"/>
      <c r="D57" s="479"/>
      <c r="E57" s="479"/>
      <c r="F57" s="479"/>
      <c r="G57" s="420">
        <f>G54+G55+G56</f>
        <v>3</v>
      </c>
      <c r="H57" s="420">
        <f>H54+H55+H56</f>
        <v>3.2510000000000003</v>
      </c>
      <c r="I57" s="420">
        <f>I54+I55+I56</f>
        <v>15.538</v>
      </c>
      <c r="J57" s="420">
        <f>J54+J55+J56</f>
        <v>1.4000000000000001</v>
      </c>
      <c r="K57" s="420">
        <f>K54+K55+K56</f>
        <v>80.74</v>
      </c>
      <c r="L57" s="27"/>
      <c r="M57" s="137">
        <f>SUM(M54:M56)</f>
        <v>5.515</v>
      </c>
    </row>
    <row r="58" spans="1:13" s="12" customFormat="1" ht="35.25">
      <c r="A58" s="56" t="s">
        <v>123</v>
      </c>
      <c r="B58" s="36">
        <v>50</v>
      </c>
      <c r="C58" s="36"/>
      <c r="D58" s="41" t="s">
        <v>251</v>
      </c>
      <c r="E58" s="23">
        <v>50</v>
      </c>
      <c r="F58" s="23">
        <v>50</v>
      </c>
      <c r="G58" s="383">
        <v>4.5</v>
      </c>
      <c r="H58" s="383">
        <v>2.5</v>
      </c>
      <c r="I58" s="383">
        <v>2</v>
      </c>
      <c r="J58" s="383">
        <v>0</v>
      </c>
      <c r="K58" s="383">
        <v>48.5</v>
      </c>
      <c r="L58" s="23">
        <v>440</v>
      </c>
      <c r="M58" s="137">
        <f>L58*E58/1000</f>
        <v>22</v>
      </c>
    </row>
    <row r="59" spans="1:13" ht="45.75" customHeight="1">
      <c r="A59" s="496" t="s">
        <v>25</v>
      </c>
      <c r="B59" s="496"/>
      <c r="C59" s="496"/>
      <c r="D59" s="496"/>
      <c r="E59" s="496"/>
      <c r="F59" s="496"/>
      <c r="G59" s="382">
        <f>G53++G57+G58</f>
        <v>13.629999999999999</v>
      </c>
      <c r="H59" s="382">
        <f>H53++H57+H58</f>
        <v>15.970500000000001</v>
      </c>
      <c r="I59" s="382">
        <f>I53++I57+I58</f>
        <v>56.61150000000001</v>
      </c>
      <c r="J59" s="382">
        <f>J53++J57+J58</f>
        <v>2.085</v>
      </c>
      <c r="K59" s="382">
        <f>K53++K57+K58</f>
        <v>393.78</v>
      </c>
      <c r="L59" s="278"/>
      <c r="M59" s="262">
        <f>M53+M57+M58</f>
        <v>37.4084</v>
      </c>
    </row>
    <row r="60" spans="1:13" ht="39.75" customHeight="1">
      <c r="A60" s="385" t="s">
        <v>219</v>
      </c>
      <c r="B60" s="359">
        <v>5</v>
      </c>
      <c r="C60" s="359"/>
      <c r="D60" s="365" t="s">
        <v>218</v>
      </c>
      <c r="E60" s="282">
        <v>5</v>
      </c>
      <c r="F60" s="282">
        <v>5</v>
      </c>
      <c r="G60" s="382"/>
      <c r="H60" s="382"/>
      <c r="I60" s="382"/>
      <c r="J60" s="382"/>
      <c r="K60" s="382"/>
      <c r="L60" s="282">
        <v>10.3</v>
      </c>
      <c r="M60" s="250">
        <f>E60*L60/1000</f>
        <v>0.0515</v>
      </c>
    </row>
    <row r="61" spans="1:13" ht="45.75" customHeight="1">
      <c r="A61" s="499" t="s">
        <v>26</v>
      </c>
      <c r="B61" s="499"/>
      <c r="C61" s="499"/>
      <c r="D61" s="499"/>
      <c r="E61" s="499"/>
      <c r="F61" s="499"/>
      <c r="G61" s="421">
        <f>G17++G19+G41+G59</f>
        <v>69.251</v>
      </c>
      <c r="H61" s="421">
        <f>H17++H19+H41+H59</f>
        <v>49.002500000000005</v>
      </c>
      <c r="I61" s="421">
        <f>I17++I19+I41+I59</f>
        <v>216.011</v>
      </c>
      <c r="J61" s="421">
        <f>J17++J19+J41+J59</f>
        <v>63.615</v>
      </c>
      <c r="K61" s="421">
        <f>K17++K19+K41+K59</f>
        <v>1515.53</v>
      </c>
      <c r="L61" s="266"/>
      <c r="M61" s="266">
        <f>M17+M19+M41+M59++M60</f>
        <v>138.9279</v>
      </c>
    </row>
    <row r="62" spans="4:12" ht="36">
      <c r="D62" s="188"/>
      <c r="E62" s="20"/>
      <c r="F62" s="20"/>
      <c r="L62" s="20"/>
    </row>
    <row r="63" spans="4:12" ht="36">
      <c r="D63" s="188"/>
      <c r="E63" s="20"/>
      <c r="F63" s="20"/>
      <c r="G63" s="418"/>
      <c r="H63" s="418"/>
      <c r="I63" s="418"/>
      <c r="J63" s="418"/>
      <c r="K63" s="418"/>
      <c r="L63" s="20"/>
    </row>
    <row r="64" spans="7:11" ht="36">
      <c r="G64" s="418"/>
      <c r="H64" s="418"/>
      <c r="I64" s="418"/>
      <c r="J64" s="418"/>
      <c r="K64" s="418"/>
    </row>
    <row r="65" spans="7:11" ht="36">
      <c r="G65" s="418"/>
      <c r="H65" s="418"/>
      <c r="I65" s="418"/>
      <c r="J65" s="418"/>
      <c r="K65" s="418"/>
    </row>
    <row r="66" spans="7:11" ht="36">
      <c r="G66" s="418"/>
      <c r="H66" s="418"/>
      <c r="I66" s="418"/>
      <c r="J66" s="418"/>
      <c r="K66" s="418"/>
    </row>
  </sheetData>
  <sheetProtection/>
  <mergeCells count="36">
    <mergeCell ref="A16:F16"/>
    <mergeCell ref="A12:F12"/>
    <mergeCell ref="A10:A11"/>
    <mergeCell ref="A37:F37"/>
    <mergeCell ref="A53:F53"/>
    <mergeCell ref="A41:F41"/>
    <mergeCell ref="A43:A50"/>
    <mergeCell ref="B43:B50"/>
    <mergeCell ref="C43:C50"/>
    <mergeCell ref="A52:F52"/>
    <mergeCell ref="A20:K20"/>
    <mergeCell ref="A4:K4"/>
    <mergeCell ref="A5:A8"/>
    <mergeCell ref="B5:B8"/>
    <mergeCell ref="A9:F9"/>
    <mergeCell ref="C5:C8"/>
    <mergeCell ref="B13:B15"/>
    <mergeCell ref="A13:A15"/>
    <mergeCell ref="A17:F17"/>
    <mergeCell ref="A18:K18"/>
    <mergeCell ref="A61:F61"/>
    <mergeCell ref="A59:F59"/>
    <mergeCell ref="A57:F57"/>
    <mergeCell ref="A54:A56"/>
    <mergeCell ref="B54:B56"/>
    <mergeCell ref="C54:C56"/>
    <mergeCell ref="B10:B11"/>
    <mergeCell ref="A21:A28"/>
    <mergeCell ref="A42:K42"/>
    <mergeCell ref="A39:F39"/>
    <mergeCell ref="B21:B28"/>
    <mergeCell ref="C21:C28"/>
    <mergeCell ref="C29:C36"/>
    <mergeCell ref="A29:A36"/>
    <mergeCell ref="B29:B36"/>
    <mergeCell ref="C13:C15"/>
  </mergeCells>
  <printOptions/>
  <pageMargins left="0.7" right="0.3" top="0.43" bottom="0.38" header="0.3" footer="0.3"/>
  <pageSetup horizontalDpi="600" verticalDpi="600" orientation="portrait" paperSize="9" scale="22" r:id="rId1"/>
  <rowBreaks count="1" manualBreakCount="1">
    <brk id="61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="35" zoomScaleSheetLayoutView="35" zoomScalePageLayoutView="0" workbookViewId="0" topLeftCell="A28">
      <selection activeCell="E62" sqref="E62"/>
    </sheetView>
  </sheetViews>
  <sheetFormatPr defaultColWidth="9.140625" defaultRowHeight="15"/>
  <cols>
    <col min="1" max="1" width="65.8515625" style="187" customWidth="1"/>
    <col min="2" max="3" width="27.421875" style="187" customWidth="1"/>
    <col min="4" max="4" width="65.00390625" style="189" customWidth="1"/>
    <col min="5" max="5" width="22.28125" style="190" customWidth="1"/>
    <col min="6" max="6" width="24.7109375" style="190" customWidth="1"/>
    <col min="7" max="10" width="24.7109375" style="427" customWidth="1"/>
    <col min="11" max="11" width="32.00390625" style="427" customWidth="1"/>
    <col min="12" max="12" width="26.7109375" style="190" customWidth="1"/>
    <col min="13" max="13" width="24.7109375" style="189" customWidth="1"/>
  </cols>
  <sheetData>
    <row r="1" spans="1:13" ht="35.25">
      <c r="A1" s="20"/>
      <c r="B1" s="20"/>
      <c r="C1" s="20"/>
      <c r="D1" s="191" t="s">
        <v>100</v>
      </c>
      <c r="E1" s="20"/>
      <c r="F1" s="20"/>
      <c r="G1" s="424"/>
      <c r="H1" s="424"/>
      <c r="I1" s="424"/>
      <c r="J1" s="424"/>
      <c r="K1" s="425" t="s">
        <v>293</v>
      </c>
      <c r="L1" s="191"/>
      <c r="M1" s="128"/>
    </row>
    <row r="2" spans="3:13" ht="35.25">
      <c r="C2" s="192"/>
      <c r="D2" s="192" t="s">
        <v>63</v>
      </c>
      <c r="E2" s="20"/>
      <c r="F2" s="20"/>
      <c r="G2" s="424"/>
      <c r="H2" s="424"/>
      <c r="I2" s="424"/>
      <c r="J2" s="424"/>
      <c r="K2" s="424"/>
      <c r="L2" s="20"/>
      <c r="M2" s="128"/>
    </row>
    <row r="3" spans="1:13" ht="101.25" customHeight="1">
      <c r="A3" s="46" t="s">
        <v>220</v>
      </c>
      <c r="B3" s="46" t="s">
        <v>0</v>
      </c>
      <c r="C3" s="36" t="s">
        <v>129</v>
      </c>
      <c r="D3" s="46" t="s">
        <v>1</v>
      </c>
      <c r="E3" s="46" t="s">
        <v>2</v>
      </c>
      <c r="F3" s="46" t="s">
        <v>3</v>
      </c>
      <c r="G3" s="379" t="s">
        <v>4</v>
      </c>
      <c r="H3" s="379" t="s">
        <v>5</v>
      </c>
      <c r="I3" s="379" t="s">
        <v>6</v>
      </c>
      <c r="J3" s="379" t="s">
        <v>128</v>
      </c>
      <c r="K3" s="383" t="s">
        <v>7</v>
      </c>
      <c r="L3" s="36" t="s">
        <v>122</v>
      </c>
      <c r="M3" s="363" t="s">
        <v>221</v>
      </c>
    </row>
    <row r="4" spans="1:13" ht="43.5" customHeight="1">
      <c r="A4" s="489" t="s">
        <v>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7"/>
      <c r="M4" s="161"/>
    </row>
    <row r="5" spans="1:13" s="8" customFormat="1" ht="54.75" customHeight="1">
      <c r="A5" s="495" t="s">
        <v>198</v>
      </c>
      <c r="B5" s="482">
        <v>130</v>
      </c>
      <c r="C5" s="470">
        <v>182</v>
      </c>
      <c r="D5" s="195" t="s">
        <v>42</v>
      </c>
      <c r="E5" s="22">
        <v>26</v>
      </c>
      <c r="F5" s="22">
        <v>26</v>
      </c>
      <c r="G5" s="380">
        <f>E5*бжу!C5/100</f>
        <v>1.82</v>
      </c>
      <c r="H5" s="380">
        <f>E5*бжу!D5/100</f>
        <v>0.25739999999999996</v>
      </c>
      <c r="I5" s="380">
        <f>E5*бжу!E5/100</f>
        <v>18.4808</v>
      </c>
      <c r="J5" s="380">
        <f>E5*бжу!G5/100</f>
        <v>0</v>
      </c>
      <c r="K5" s="380">
        <f>E5*бжу!F5/100</f>
        <v>85.02</v>
      </c>
      <c r="L5" s="22">
        <v>60</v>
      </c>
      <c r="M5" s="139">
        <f>L5*E5/1000</f>
        <v>1.56</v>
      </c>
    </row>
    <row r="6" spans="1:13" s="8" customFormat="1" ht="54.75" customHeight="1">
      <c r="A6" s="495"/>
      <c r="B6" s="482"/>
      <c r="C6" s="471"/>
      <c r="D6" s="195" t="s">
        <v>18</v>
      </c>
      <c r="E6" s="47">
        <v>90</v>
      </c>
      <c r="F6" s="47">
        <v>90</v>
      </c>
      <c r="G6" s="380">
        <f>E6*бжу!C17/100</f>
        <v>2.5199999999999996</v>
      </c>
      <c r="H6" s="380">
        <f>E6*бжу!D17/100</f>
        <v>2.88</v>
      </c>
      <c r="I6" s="380">
        <f>E6*бжу!E17/100</f>
        <v>8.46</v>
      </c>
      <c r="J6" s="380">
        <f>E6*бжу!G17/100</f>
        <v>1.17</v>
      </c>
      <c r="K6" s="380">
        <f>E6*бжу!F17/100</f>
        <v>52.2</v>
      </c>
      <c r="L6" s="47">
        <v>46</v>
      </c>
      <c r="M6" s="139">
        <f>L6*E6/1000</f>
        <v>4.14</v>
      </c>
    </row>
    <row r="7" spans="1:13" s="8" customFormat="1" ht="54.75" customHeight="1">
      <c r="A7" s="495"/>
      <c r="B7" s="482"/>
      <c r="C7" s="471"/>
      <c r="D7" s="195" t="s">
        <v>296</v>
      </c>
      <c r="E7" s="47">
        <v>2</v>
      </c>
      <c r="F7" s="47">
        <v>2</v>
      </c>
      <c r="G7" s="380">
        <f>E7*бжу!C19/100</f>
        <v>0</v>
      </c>
      <c r="H7" s="380">
        <f>E7*бжу!D19/100</f>
        <v>0</v>
      </c>
      <c r="I7" s="380">
        <f>E7*бжу!E19/100</f>
        <v>1.996</v>
      </c>
      <c r="J7" s="380">
        <f>E7*бжу!G19/100</f>
        <v>0</v>
      </c>
      <c r="K7" s="380">
        <f>E7*бжу!F19/100</f>
        <v>7.58</v>
      </c>
      <c r="L7" s="47">
        <v>60</v>
      </c>
      <c r="M7" s="139">
        <f>L7*E7/1000</f>
        <v>0.12</v>
      </c>
    </row>
    <row r="8" spans="1:13" s="8" customFormat="1" ht="54.75" customHeight="1">
      <c r="A8" s="495"/>
      <c r="B8" s="482"/>
      <c r="C8" s="472"/>
      <c r="D8" s="195" t="s">
        <v>10</v>
      </c>
      <c r="E8" s="47">
        <v>3</v>
      </c>
      <c r="F8" s="47">
        <v>3</v>
      </c>
      <c r="G8" s="380">
        <f>E8*бжу!C14/100</f>
        <v>0.075</v>
      </c>
      <c r="H8" s="380">
        <f>E8*бжу!D14/100</f>
        <v>1.845</v>
      </c>
      <c r="I8" s="380">
        <f>E8*бжу!E14/100</f>
        <v>0.204</v>
      </c>
      <c r="J8" s="380">
        <f>E8*бжу!G14/100</f>
        <v>0</v>
      </c>
      <c r="K8" s="380">
        <f>E8*бжу!F14/100</f>
        <v>16.98</v>
      </c>
      <c r="L8" s="47">
        <v>500</v>
      </c>
      <c r="M8" s="139">
        <f>L8*E8/1000</f>
        <v>1.5</v>
      </c>
    </row>
    <row r="9" spans="1:13" s="8" customFormat="1" ht="54.75" customHeight="1">
      <c r="A9" s="487"/>
      <c r="B9" s="487"/>
      <c r="C9" s="487"/>
      <c r="D9" s="487"/>
      <c r="E9" s="487"/>
      <c r="F9" s="487"/>
      <c r="G9" s="383">
        <f>G5+G6+G7+G8</f>
        <v>4.415</v>
      </c>
      <c r="H9" s="383">
        <f>H5+H6+H7+H8</f>
        <v>4.9824</v>
      </c>
      <c r="I9" s="383">
        <f>I5+I6+I7+I8</f>
        <v>29.1408</v>
      </c>
      <c r="J9" s="383">
        <f>J5+J6+J7+J8</f>
        <v>1.17</v>
      </c>
      <c r="K9" s="383">
        <f>K5+K6+K7+K8</f>
        <v>161.78</v>
      </c>
      <c r="L9" s="46"/>
      <c r="M9" s="46">
        <f>SUM(M5:M8)</f>
        <v>7.319999999999999</v>
      </c>
    </row>
    <row r="10" spans="1:13" ht="43.5" customHeight="1">
      <c r="A10" s="480" t="s">
        <v>188</v>
      </c>
      <c r="B10" s="475" t="s">
        <v>216</v>
      </c>
      <c r="C10" s="497" t="s">
        <v>309</v>
      </c>
      <c r="D10" s="37" t="s">
        <v>11</v>
      </c>
      <c r="E10" s="22">
        <v>30</v>
      </c>
      <c r="F10" s="22">
        <v>30</v>
      </c>
      <c r="G10" s="380">
        <f>E10*бжу!C22/100</f>
        <v>2.61</v>
      </c>
      <c r="H10" s="380">
        <f>E10*бжу!D22/100</f>
        <v>0.45</v>
      </c>
      <c r="I10" s="380">
        <f>E10*бжу!E22/100</f>
        <v>12</v>
      </c>
      <c r="J10" s="380">
        <f>E10*бжу!G22/100</f>
        <v>0</v>
      </c>
      <c r="K10" s="380">
        <f>E10*бжу!F22/100</f>
        <v>62.7</v>
      </c>
      <c r="L10" s="157">
        <v>62</v>
      </c>
      <c r="M10" s="135">
        <f>L10*E10/1000</f>
        <v>1.86</v>
      </c>
    </row>
    <row r="11" spans="1:13" ht="39.75" customHeight="1">
      <c r="A11" s="480"/>
      <c r="B11" s="475"/>
      <c r="C11" s="543"/>
      <c r="D11" s="37" t="s">
        <v>113</v>
      </c>
      <c r="E11" s="58">
        <v>5</v>
      </c>
      <c r="F11" s="23">
        <v>5</v>
      </c>
      <c r="G11" s="380">
        <f>E11*бжу!C16/100</f>
        <v>1.185</v>
      </c>
      <c r="H11" s="380">
        <f>E11*бжу!D16/100</f>
        <v>1.464</v>
      </c>
      <c r="I11" s="380">
        <f>E11*бжу!E16/100</f>
        <v>0</v>
      </c>
      <c r="J11" s="380">
        <f>E11*бжу!G16/100</f>
        <v>0.115</v>
      </c>
      <c r="K11" s="380">
        <f>E11*бжу!F16/100</f>
        <v>18.1</v>
      </c>
      <c r="L11" s="157">
        <v>437</v>
      </c>
      <c r="M11" s="135">
        <f>L11*E11/1000</f>
        <v>2.185</v>
      </c>
    </row>
    <row r="12" spans="1:13" ht="42.75" customHeight="1">
      <c r="A12" s="480"/>
      <c r="B12" s="475"/>
      <c r="C12" s="498"/>
      <c r="D12" s="37" t="s">
        <v>10</v>
      </c>
      <c r="E12" s="23">
        <v>5</v>
      </c>
      <c r="F12" s="23">
        <v>5</v>
      </c>
      <c r="G12" s="380">
        <f>E12*бжу!C14/100</f>
        <v>0.125</v>
      </c>
      <c r="H12" s="380">
        <f>E12*бжу!D14/100</f>
        <v>3.075</v>
      </c>
      <c r="I12" s="380">
        <f>E12*бжу!E14/100</f>
        <v>0.34</v>
      </c>
      <c r="J12" s="380">
        <f>E12*бжу!G14/100</f>
        <v>0</v>
      </c>
      <c r="K12" s="380">
        <f>E12*бжу!F14/100</f>
        <v>28.3</v>
      </c>
      <c r="L12" s="23">
        <v>500</v>
      </c>
      <c r="M12" s="135">
        <f>L12*E12/1000</f>
        <v>2.5</v>
      </c>
    </row>
    <row r="13" spans="1:13" ht="43.5" customHeight="1">
      <c r="A13" s="479"/>
      <c r="B13" s="479"/>
      <c r="C13" s="479"/>
      <c r="D13" s="479"/>
      <c r="E13" s="479"/>
      <c r="F13" s="479"/>
      <c r="G13" s="383">
        <f>G10+G11+G12</f>
        <v>3.92</v>
      </c>
      <c r="H13" s="383">
        <f>H10+H11+H12</f>
        <v>4.989</v>
      </c>
      <c r="I13" s="383">
        <f>I10+I11+I12</f>
        <v>12.34</v>
      </c>
      <c r="J13" s="383">
        <f>J10+J11+J12</f>
        <v>0.115</v>
      </c>
      <c r="K13" s="383">
        <f>K10+K11+K12</f>
        <v>109.10000000000001</v>
      </c>
      <c r="L13" s="27"/>
      <c r="M13" s="133">
        <f>SUM(M10:M12)</f>
        <v>6.545</v>
      </c>
    </row>
    <row r="14" spans="1:13" ht="43.5" customHeight="1">
      <c r="A14" s="555" t="s">
        <v>39</v>
      </c>
      <c r="B14" s="486">
        <v>150</v>
      </c>
      <c r="C14" s="514">
        <v>416</v>
      </c>
      <c r="D14" s="41" t="s">
        <v>320</v>
      </c>
      <c r="E14" s="23">
        <v>1</v>
      </c>
      <c r="F14" s="23">
        <v>1</v>
      </c>
      <c r="G14" s="380">
        <f>E14*бжу!C29/100</f>
        <v>0.135</v>
      </c>
      <c r="H14" s="380">
        <f>E14*бжу!D22/100</f>
        <v>0.015</v>
      </c>
      <c r="I14" s="380">
        <f>E14*бжу!E22/100</f>
        <v>0.4</v>
      </c>
      <c r="J14" s="380">
        <f>E14*бжу!G22/100</f>
        <v>0</v>
      </c>
      <c r="K14" s="380">
        <f>E14*бжу!F22/100</f>
        <v>2.09</v>
      </c>
      <c r="L14" s="23">
        <v>605</v>
      </c>
      <c r="M14" s="135">
        <f>L14*E14/1000</f>
        <v>0.605</v>
      </c>
    </row>
    <row r="15" spans="1:13" ht="43.5" customHeight="1">
      <c r="A15" s="555"/>
      <c r="B15" s="486"/>
      <c r="C15" s="516"/>
      <c r="D15" s="41" t="s">
        <v>32</v>
      </c>
      <c r="E15" s="23">
        <v>100</v>
      </c>
      <c r="F15" s="23">
        <v>100</v>
      </c>
      <c r="G15" s="380">
        <f>E15*бжу!C17/100</f>
        <v>2.8</v>
      </c>
      <c r="H15" s="380">
        <f>E15*бжу!D17/100</f>
        <v>3.2</v>
      </c>
      <c r="I15" s="380">
        <f>E15*бжу!E17/100</f>
        <v>9.4</v>
      </c>
      <c r="J15" s="380">
        <f>E15*бжу!G17/100</f>
        <v>1.3</v>
      </c>
      <c r="K15" s="380">
        <f>E15*бжу!F17/100</f>
        <v>58</v>
      </c>
      <c r="L15" s="24">
        <v>46</v>
      </c>
      <c r="M15" s="135">
        <f>L15*E15/1000</f>
        <v>4.6</v>
      </c>
    </row>
    <row r="16" spans="1:13" ht="43.5" customHeight="1">
      <c r="A16" s="555"/>
      <c r="B16" s="486"/>
      <c r="C16" s="515"/>
      <c r="D16" s="41" t="s">
        <v>298</v>
      </c>
      <c r="E16" s="22">
        <v>6</v>
      </c>
      <c r="F16" s="22">
        <v>6</v>
      </c>
      <c r="G16" s="380">
        <f>E16*бжу!C19/100</f>
        <v>0</v>
      </c>
      <c r="H16" s="380">
        <f>E16*бжу!D19/100</f>
        <v>0</v>
      </c>
      <c r="I16" s="380">
        <f>E16*бжу!E19/100</f>
        <v>5.9879999999999995</v>
      </c>
      <c r="J16" s="380">
        <f>E16*бжу!G19/100</f>
        <v>0</v>
      </c>
      <c r="K16" s="380">
        <f>E16*бжу!F19/100</f>
        <v>22.74</v>
      </c>
      <c r="L16" s="23">
        <v>60</v>
      </c>
      <c r="M16" s="135">
        <f>L16*E16/1000</f>
        <v>0.36</v>
      </c>
    </row>
    <row r="17" spans="1:13" ht="43.5" customHeight="1">
      <c r="A17" s="479"/>
      <c r="B17" s="479"/>
      <c r="C17" s="479"/>
      <c r="D17" s="479"/>
      <c r="E17" s="479"/>
      <c r="F17" s="479"/>
      <c r="G17" s="381">
        <f>G14+G15+G16</f>
        <v>2.9349999999999996</v>
      </c>
      <c r="H17" s="381">
        <f>H14+H15+H16</f>
        <v>3.2150000000000003</v>
      </c>
      <c r="I17" s="381">
        <f>I14+I15+I16</f>
        <v>15.788</v>
      </c>
      <c r="J17" s="381">
        <f>J14+J15+J16</f>
        <v>1.3</v>
      </c>
      <c r="K17" s="381">
        <f>K14+K15+K16</f>
        <v>82.83</v>
      </c>
      <c r="L17" s="27"/>
      <c r="M17" s="133">
        <f>SUM(M14:M16)</f>
        <v>5.565</v>
      </c>
    </row>
    <row r="18" spans="1:13" ht="43.5" customHeight="1">
      <c r="A18" s="496" t="s">
        <v>24</v>
      </c>
      <c r="B18" s="496"/>
      <c r="C18" s="496"/>
      <c r="D18" s="496"/>
      <c r="E18" s="496"/>
      <c r="F18" s="496"/>
      <c r="G18" s="382">
        <f>G9+G13+G17</f>
        <v>11.27</v>
      </c>
      <c r="H18" s="382">
        <f>H9+H13+H17</f>
        <v>13.186399999999999</v>
      </c>
      <c r="I18" s="382">
        <f>I9+I13+I17</f>
        <v>57.2688</v>
      </c>
      <c r="J18" s="382">
        <f>J9+J13+J17</f>
        <v>2.585</v>
      </c>
      <c r="K18" s="382">
        <f>K9+K13+K17</f>
        <v>353.71</v>
      </c>
      <c r="L18" s="305"/>
      <c r="M18" s="250">
        <f>M9+M13+M17</f>
        <v>19.43</v>
      </c>
    </row>
    <row r="19" spans="1:13" ht="43.5" customHeight="1">
      <c r="A19" s="467" t="s">
        <v>276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9"/>
    </row>
    <row r="20" spans="1:13" ht="43.5" customHeight="1">
      <c r="A20" s="273" t="s">
        <v>9</v>
      </c>
      <c r="B20" s="274">
        <v>70</v>
      </c>
      <c r="C20" s="274"/>
      <c r="D20" s="275" t="s">
        <v>58</v>
      </c>
      <c r="E20" s="428">
        <v>70</v>
      </c>
      <c r="F20" s="362">
        <v>49</v>
      </c>
      <c r="G20" s="429">
        <f>E20*бжу!C32/100</f>
        <v>1.05</v>
      </c>
      <c r="H20" s="429">
        <f>E20*бжу!D32/100</f>
        <v>0.049</v>
      </c>
      <c r="I20" s="429">
        <f>E20*бжу!E32/100</f>
        <v>10.682</v>
      </c>
      <c r="J20" s="429">
        <f>E20*бжу!G32/100</f>
        <v>4.9</v>
      </c>
      <c r="K20" s="429">
        <f>E20*бжу!F32/100</f>
        <v>43.61</v>
      </c>
      <c r="L20" s="430">
        <v>115</v>
      </c>
      <c r="M20" s="256">
        <f>L20*E20/1000</f>
        <v>8.05</v>
      </c>
    </row>
    <row r="21" spans="1:13" ht="43.5" customHeight="1">
      <c r="A21" s="467" t="s">
        <v>14</v>
      </c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9"/>
    </row>
    <row r="22" spans="1:13" ht="42" customHeight="1">
      <c r="A22" s="476" t="s">
        <v>209</v>
      </c>
      <c r="B22" s="516">
        <v>40</v>
      </c>
      <c r="C22" s="516">
        <v>34</v>
      </c>
      <c r="D22" s="49" t="s">
        <v>149</v>
      </c>
      <c r="E22" s="23">
        <v>50</v>
      </c>
      <c r="F22" s="23">
        <v>40</v>
      </c>
      <c r="G22" s="125">
        <f>E22*бжу!C41/100</f>
        <v>0.75</v>
      </c>
      <c r="H22" s="125">
        <f>E22*бжу!D41/100</f>
        <v>0.04</v>
      </c>
      <c r="I22" s="125">
        <f>E22*бжу!E41/100</f>
        <v>4</v>
      </c>
      <c r="J22" s="125">
        <f>E22*бжу!G41/100</f>
        <v>4</v>
      </c>
      <c r="K22" s="125">
        <f>E22*бжу!F41/100</f>
        <v>16.8</v>
      </c>
      <c r="L22" s="23">
        <v>40</v>
      </c>
      <c r="M22" s="134">
        <f>E22*L22/1000</f>
        <v>2</v>
      </c>
    </row>
    <row r="23" spans="1:13" ht="42" customHeight="1">
      <c r="A23" s="477"/>
      <c r="B23" s="516"/>
      <c r="C23" s="516"/>
      <c r="D23" s="49" t="s">
        <v>297</v>
      </c>
      <c r="E23" s="23">
        <v>2</v>
      </c>
      <c r="F23" s="23">
        <v>2</v>
      </c>
      <c r="G23" s="125">
        <f>E23*бжу!C15/100</f>
        <v>0</v>
      </c>
      <c r="H23" s="125">
        <f>E23*бжу!D15/100</f>
        <v>1.9980000000000002</v>
      </c>
      <c r="I23" s="125">
        <f>E23*бжу!E15/100</f>
        <v>0</v>
      </c>
      <c r="J23" s="125">
        <f>E23*бжу!G15/100</f>
        <v>0</v>
      </c>
      <c r="K23" s="125">
        <f>E23*бжу!F15/100</f>
        <v>17.98</v>
      </c>
      <c r="L23" s="23">
        <v>157</v>
      </c>
      <c r="M23" s="134">
        <f>E23*L23/1000</f>
        <v>0.314</v>
      </c>
    </row>
    <row r="24" spans="1:13" ht="42" customHeight="1">
      <c r="A24" s="526"/>
      <c r="B24" s="527"/>
      <c r="C24" s="527"/>
      <c r="D24" s="527"/>
      <c r="E24" s="527"/>
      <c r="F24" s="528"/>
      <c r="G24" s="381">
        <f>G22+G23</f>
        <v>0.75</v>
      </c>
      <c r="H24" s="381">
        <f>H22+H23</f>
        <v>2.0380000000000003</v>
      </c>
      <c r="I24" s="381">
        <f>I22+I23</f>
        <v>4</v>
      </c>
      <c r="J24" s="381">
        <f>J22+J23</f>
        <v>4</v>
      </c>
      <c r="K24" s="381">
        <f>K22+K23</f>
        <v>34.78</v>
      </c>
      <c r="L24" s="27"/>
      <c r="M24" s="133">
        <f>SUM(M22:M23)</f>
        <v>2.314</v>
      </c>
    </row>
    <row r="25" spans="1:13" ht="43.5" customHeight="1">
      <c r="A25" s="480" t="s">
        <v>189</v>
      </c>
      <c r="B25" s="482">
        <v>150</v>
      </c>
      <c r="C25" s="470">
        <v>88</v>
      </c>
      <c r="D25" s="49" t="s">
        <v>252</v>
      </c>
      <c r="E25" s="23">
        <v>12</v>
      </c>
      <c r="F25" s="23">
        <v>12</v>
      </c>
      <c r="G25" s="380">
        <f>E25*бжу!C24/100</f>
        <v>2.136</v>
      </c>
      <c r="H25" s="380">
        <f>E25*бжу!D24/100</f>
        <v>1.2</v>
      </c>
      <c r="I25" s="380">
        <f>E25*бжу!E24/100</f>
        <v>0</v>
      </c>
      <c r="J25" s="380">
        <f>E25*бжу!G24/100</f>
        <v>0</v>
      </c>
      <c r="K25" s="380">
        <f>E25*бжу!F24/100</f>
        <v>19.44</v>
      </c>
      <c r="L25" s="24">
        <v>506</v>
      </c>
      <c r="M25" s="135">
        <f aca="true" t="shared" si="0" ref="M25:M31">L25*E25/1000</f>
        <v>6.072</v>
      </c>
    </row>
    <row r="26" spans="1:13" ht="43.5" customHeight="1">
      <c r="A26" s="481"/>
      <c r="B26" s="481"/>
      <c r="C26" s="471"/>
      <c r="D26" s="49" t="s">
        <v>15</v>
      </c>
      <c r="E26" s="22">
        <v>60</v>
      </c>
      <c r="F26" s="22">
        <v>43.2</v>
      </c>
      <c r="G26" s="380">
        <f>E26*бжу!C36/100</f>
        <v>1.2</v>
      </c>
      <c r="H26" s="380">
        <f>E26*бжу!D36/100</f>
        <v>0.174</v>
      </c>
      <c r="I26" s="380">
        <f>E26*бжу!E36/100</f>
        <v>7.476</v>
      </c>
      <c r="J26" s="380">
        <f>E26*бжу!G36/100</f>
        <v>8.64</v>
      </c>
      <c r="K26" s="380">
        <f>E26*бжу!F36/100</f>
        <v>34.56</v>
      </c>
      <c r="L26" s="157">
        <v>55</v>
      </c>
      <c r="M26" s="135">
        <f t="shared" si="0"/>
        <v>3.3</v>
      </c>
    </row>
    <row r="27" spans="1:13" ht="43.5" customHeight="1">
      <c r="A27" s="481"/>
      <c r="B27" s="481"/>
      <c r="C27" s="471"/>
      <c r="D27" s="37" t="s">
        <v>17</v>
      </c>
      <c r="E27" s="22">
        <v>10</v>
      </c>
      <c r="F27" s="22">
        <v>8</v>
      </c>
      <c r="G27" s="380">
        <f>E27*бжу!C37/100</f>
        <v>0.13</v>
      </c>
      <c r="H27" s="380">
        <f>E27*бжу!D37/100</f>
        <v>0.008</v>
      </c>
      <c r="I27" s="380">
        <f>E27*бжу!E37/100</f>
        <v>0.672</v>
      </c>
      <c r="J27" s="380">
        <f>E27*бжу!G37/100</f>
        <v>0.4</v>
      </c>
      <c r="K27" s="380">
        <f>E27*бжу!F37/100</f>
        <v>2.72</v>
      </c>
      <c r="L27" s="157">
        <v>50</v>
      </c>
      <c r="M27" s="135">
        <f t="shared" si="0"/>
        <v>0.5</v>
      </c>
    </row>
    <row r="28" spans="1:13" ht="43.5" customHeight="1">
      <c r="A28" s="481"/>
      <c r="B28" s="481"/>
      <c r="C28" s="471"/>
      <c r="D28" s="37" t="s">
        <v>21</v>
      </c>
      <c r="E28" s="22">
        <v>20</v>
      </c>
      <c r="F28" s="22">
        <v>20</v>
      </c>
      <c r="G28" s="380">
        <f>E28*бжу!C21/100</f>
        <v>2.06</v>
      </c>
      <c r="H28" s="380">
        <f>E28*бжу!D21/100</f>
        <v>0.22</v>
      </c>
      <c r="I28" s="380">
        <f>E28*бжу!E21/100</f>
        <v>13.8</v>
      </c>
      <c r="J28" s="380">
        <f>E28*бжу!G21/100</f>
        <v>0</v>
      </c>
      <c r="K28" s="380">
        <f>E28*бжу!F21/100</f>
        <v>66.8</v>
      </c>
      <c r="L28" s="157">
        <v>40</v>
      </c>
      <c r="M28" s="135">
        <f t="shared" si="0"/>
        <v>0.8</v>
      </c>
    </row>
    <row r="29" spans="1:13" ht="43.5" customHeight="1">
      <c r="A29" s="481"/>
      <c r="B29" s="481"/>
      <c r="C29" s="471"/>
      <c r="D29" s="37" t="s">
        <v>16</v>
      </c>
      <c r="E29" s="22">
        <v>10</v>
      </c>
      <c r="F29" s="22">
        <v>8.4</v>
      </c>
      <c r="G29" s="380">
        <f>E29*бжу!C38/100</f>
        <v>0.14</v>
      </c>
      <c r="H29" s="380">
        <f>E29*бжу!D38/100</f>
        <v>0</v>
      </c>
      <c r="I29" s="380">
        <f>E29*бжу!E38/100</f>
        <v>0.8230000000000001</v>
      </c>
      <c r="J29" s="380">
        <f>E29*бжу!G38/100</f>
        <v>0.84</v>
      </c>
      <c r="K29" s="380">
        <f>E29*бжу!F38/100</f>
        <v>3.44</v>
      </c>
      <c r="L29" s="157">
        <v>42</v>
      </c>
      <c r="M29" s="135">
        <f t="shared" si="0"/>
        <v>0.42</v>
      </c>
    </row>
    <row r="30" spans="1:13" ht="43.5" customHeight="1">
      <c r="A30" s="481"/>
      <c r="B30" s="481"/>
      <c r="C30" s="471"/>
      <c r="D30" s="37" t="s">
        <v>297</v>
      </c>
      <c r="E30" s="22">
        <v>1</v>
      </c>
      <c r="F30" s="22">
        <v>1</v>
      </c>
      <c r="G30" s="380">
        <f>E30*бжу!C15/100</f>
        <v>0</v>
      </c>
      <c r="H30" s="380">
        <f>E30*бжу!D15/100</f>
        <v>0.9990000000000001</v>
      </c>
      <c r="I30" s="380">
        <f>E30*бжу!E15/100</f>
        <v>0</v>
      </c>
      <c r="J30" s="380">
        <f>E30*бжу!G15/100</f>
        <v>0</v>
      </c>
      <c r="K30" s="380">
        <f>E30*бжу!F15/100</f>
        <v>8.99</v>
      </c>
      <c r="L30" s="157">
        <v>157</v>
      </c>
      <c r="M30" s="135">
        <f t="shared" si="0"/>
        <v>0.157</v>
      </c>
    </row>
    <row r="31" spans="1:13" ht="43.5" customHeight="1">
      <c r="A31" s="481"/>
      <c r="B31" s="481"/>
      <c r="C31" s="472"/>
      <c r="D31" s="41" t="s">
        <v>332</v>
      </c>
      <c r="E31" s="23">
        <v>5</v>
      </c>
      <c r="F31" s="23">
        <v>4.35</v>
      </c>
      <c r="G31" s="380">
        <f>E31*бжу!C12/100</f>
        <v>0.635</v>
      </c>
      <c r="H31" s="380">
        <f>E31*бжу!D12/100</f>
        <v>0.5005</v>
      </c>
      <c r="I31" s="380">
        <f>E31*бжу!E12/100</f>
        <v>0.0305</v>
      </c>
      <c r="J31" s="380">
        <f>E31*бжу!G12/100</f>
        <v>0</v>
      </c>
      <c r="K31" s="380">
        <f>E31*бжу!F12/100</f>
        <v>6.85</v>
      </c>
      <c r="L31" s="23">
        <v>300</v>
      </c>
      <c r="M31" s="135">
        <f t="shared" si="0"/>
        <v>1.5</v>
      </c>
    </row>
    <row r="32" spans="1:13" ht="43.5" customHeight="1">
      <c r="A32" s="479"/>
      <c r="B32" s="479"/>
      <c r="C32" s="479"/>
      <c r="D32" s="479"/>
      <c r="E32" s="479"/>
      <c r="F32" s="479"/>
      <c r="G32" s="383">
        <f>G25+G26+G27+G28+G29+G30+G31</f>
        <v>6.300999999999999</v>
      </c>
      <c r="H32" s="383">
        <f>H25+H26+H27+H28+H29+H30+H31</f>
        <v>3.1014999999999997</v>
      </c>
      <c r="I32" s="383">
        <f>I25+I26+I27+I28+I29+I30+I31</f>
        <v>22.8015</v>
      </c>
      <c r="J32" s="383">
        <f>J25+J26+J27+J28+J29+J30+J31</f>
        <v>9.88</v>
      </c>
      <c r="K32" s="383">
        <f>K25+K26+K27+K28+K29+K30+K31</f>
        <v>142.79999999999998</v>
      </c>
      <c r="L32" s="27"/>
      <c r="M32" s="133">
        <f>SUM(M25:M31)</f>
        <v>12.749</v>
      </c>
    </row>
    <row r="33" spans="1:13" ht="43.5" customHeight="1">
      <c r="A33" s="520" t="s">
        <v>265</v>
      </c>
      <c r="B33" s="511" t="s">
        <v>266</v>
      </c>
      <c r="C33" s="607" t="s">
        <v>333</v>
      </c>
      <c r="D33" s="37" t="s">
        <v>311</v>
      </c>
      <c r="E33" s="22">
        <v>140</v>
      </c>
      <c r="F33" s="22">
        <v>112</v>
      </c>
      <c r="G33" s="380">
        <f>E33*бжу!C40/100</f>
        <v>2.52</v>
      </c>
      <c r="H33" s="380">
        <f>E33*бжу!D40/100</f>
        <v>0.11200000000000002</v>
      </c>
      <c r="I33" s="380">
        <f>E33*бжу!E40/100</f>
        <v>6.3839999999999995</v>
      </c>
      <c r="J33" s="380">
        <f>E33*бжу!G40/100</f>
        <v>50.4</v>
      </c>
      <c r="K33" s="380">
        <f>E33*бжу!F40/100</f>
        <v>30.24</v>
      </c>
      <c r="L33" s="139">
        <v>55</v>
      </c>
      <c r="M33" s="140">
        <f>E33*L33/1000</f>
        <v>7.7</v>
      </c>
    </row>
    <row r="34" spans="1:13" ht="43.5" customHeight="1">
      <c r="A34" s="521"/>
      <c r="B34" s="512"/>
      <c r="C34" s="608"/>
      <c r="D34" s="41" t="s">
        <v>297</v>
      </c>
      <c r="E34" s="22">
        <v>4</v>
      </c>
      <c r="F34" s="22">
        <v>4</v>
      </c>
      <c r="G34" s="380">
        <f>E34*бжу!C15/100</f>
        <v>0</v>
      </c>
      <c r="H34" s="380">
        <f>E34*бжу!D15/100</f>
        <v>3.9960000000000004</v>
      </c>
      <c r="I34" s="380">
        <f>E34*бжу!E15/100</f>
        <v>0</v>
      </c>
      <c r="J34" s="380">
        <f>E34*бжу!G15/100</f>
        <v>0</v>
      </c>
      <c r="K34" s="380">
        <f>E34*бжу!F15/100</f>
        <v>35.96</v>
      </c>
      <c r="L34" s="139">
        <v>157</v>
      </c>
      <c r="M34" s="140">
        <f aca="true" t="shared" si="1" ref="M34:M44">E34*L34/1000</f>
        <v>0.628</v>
      </c>
    </row>
    <row r="35" spans="1:13" ht="43.5" customHeight="1">
      <c r="A35" s="521"/>
      <c r="B35" s="512"/>
      <c r="C35" s="608"/>
      <c r="D35" s="73" t="s">
        <v>17</v>
      </c>
      <c r="E35" s="65">
        <v>7</v>
      </c>
      <c r="F35" s="123">
        <v>5.6</v>
      </c>
      <c r="G35" s="380">
        <f>E35*бжу!C37/100</f>
        <v>0.091</v>
      </c>
      <c r="H35" s="380">
        <f>E35*бжу!D37/100</f>
        <v>0.005600000000000001</v>
      </c>
      <c r="I35" s="380">
        <f>E35*бжу!E37/100</f>
        <v>0.4704</v>
      </c>
      <c r="J35" s="380">
        <f>E35*бжу!G37/100</f>
        <v>0.28</v>
      </c>
      <c r="K35" s="380">
        <f>E35*бжу!F37/100</f>
        <v>1.9040000000000001</v>
      </c>
      <c r="L35" s="194">
        <v>50</v>
      </c>
      <c r="M35" s="140">
        <f t="shared" si="1"/>
        <v>0.35</v>
      </c>
    </row>
    <row r="36" spans="1:13" ht="43.5" customHeight="1">
      <c r="A36" s="521"/>
      <c r="B36" s="512"/>
      <c r="C36" s="608"/>
      <c r="D36" s="73" t="s">
        <v>16</v>
      </c>
      <c r="E36" s="123">
        <v>9</v>
      </c>
      <c r="F36" s="123">
        <v>7.56</v>
      </c>
      <c r="G36" s="380">
        <f>E36*бжу!C38/100</f>
        <v>0.126</v>
      </c>
      <c r="H36" s="380">
        <f>E36*бжу!D38/100</f>
        <v>0</v>
      </c>
      <c r="I36" s="380">
        <f>E36*бжу!E38/100</f>
        <v>0.7407</v>
      </c>
      <c r="J36" s="380">
        <f>E36*бжу!G38/100</f>
        <v>0.7560000000000001</v>
      </c>
      <c r="K36" s="380">
        <f>E36*бжу!F38/100</f>
        <v>3.0959999999999996</v>
      </c>
      <c r="L36" s="194">
        <v>42</v>
      </c>
      <c r="M36" s="140">
        <f t="shared" si="1"/>
        <v>0.378</v>
      </c>
    </row>
    <row r="37" spans="1:13" ht="43.5" customHeight="1">
      <c r="A37" s="521"/>
      <c r="B37" s="512"/>
      <c r="C37" s="608"/>
      <c r="D37" s="73" t="s">
        <v>21</v>
      </c>
      <c r="E37" s="123">
        <v>2</v>
      </c>
      <c r="F37" s="123">
        <v>2</v>
      </c>
      <c r="G37" s="380">
        <f>E37*бжу!C21/100</f>
        <v>0.20600000000000002</v>
      </c>
      <c r="H37" s="380">
        <f>E37*бжу!D21/100</f>
        <v>0.022000000000000002</v>
      </c>
      <c r="I37" s="380">
        <f>E37*бжу!E21/100</f>
        <v>1.38</v>
      </c>
      <c r="J37" s="380">
        <f>E37*бжу!G21/100</f>
        <v>0</v>
      </c>
      <c r="K37" s="380">
        <f>E37*бжу!F21/100</f>
        <v>6.68</v>
      </c>
      <c r="L37" s="194">
        <v>40</v>
      </c>
      <c r="M37" s="140">
        <f t="shared" si="1"/>
        <v>0.08</v>
      </c>
    </row>
    <row r="38" spans="1:13" ht="43.5" customHeight="1">
      <c r="A38" s="521"/>
      <c r="B38" s="512"/>
      <c r="C38" s="608"/>
      <c r="D38" s="73" t="s">
        <v>296</v>
      </c>
      <c r="E38" s="123">
        <v>1</v>
      </c>
      <c r="F38" s="123">
        <v>1</v>
      </c>
      <c r="G38" s="380">
        <f>E38*бжу!C19/100</f>
        <v>0</v>
      </c>
      <c r="H38" s="380">
        <f>E38*бжу!D19/100</f>
        <v>0</v>
      </c>
      <c r="I38" s="380">
        <f>E38*бжу!E19/100</f>
        <v>0.998</v>
      </c>
      <c r="J38" s="380">
        <f>E38*бжу!G19/100</f>
        <v>0</v>
      </c>
      <c r="K38" s="380">
        <f>E38*бжу!F19/100</f>
        <v>3.79</v>
      </c>
      <c r="L38" s="194">
        <v>60</v>
      </c>
      <c r="M38" s="140">
        <f t="shared" si="1"/>
        <v>0.06</v>
      </c>
    </row>
    <row r="39" spans="1:13" ht="43.5" customHeight="1">
      <c r="A39" s="521"/>
      <c r="B39" s="512"/>
      <c r="C39" s="608"/>
      <c r="D39" s="73" t="s">
        <v>249</v>
      </c>
      <c r="E39" s="123">
        <v>28</v>
      </c>
      <c r="F39" s="123">
        <v>28</v>
      </c>
      <c r="G39" s="380">
        <f>E39*бжу!C24/100</f>
        <v>4.984</v>
      </c>
      <c r="H39" s="380">
        <f>E39*бжу!D24/100</f>
        <v>2.8</v>
      </c>
      <c r="I39" s="380">
        <f>E39*бжу!E24/100</f>
        <v>0</v>
      </c>
      <c r="J39" s="380">
        <f>E39*бжу!G24/100</f>
        <v>0</v>
      </c>
      <c r="K39" s="380">
        <f>E39*бжу!F24/100</f>
        <v>45.36</v>
      </c>
      <c r="L39" s="194">
        <v>506</v>
      </c>
      <c r="M39" s="140">
        <f t="shared" si="1"/>
        <v>14.168</v>
      </c>
    </row>
    <row r="40" spans="1:13" ht="43.5" customHeight="1">
      <c r="A40" s="521"/>
      <c r="B40" s="512"/>
      <c r="C40" s="608"/>
      <c r="D40" s="73" t="s">
        <v>267</v>
      </c>
      <c r="E40" s="123">
        <v>6</v>
      </c>
      <c r="F40" s="123">
        <v>6</v>
      </c>
      <c r="G40" s="380">
        <f>E40*бжу!C6/100</f>
        <v>0.6480000000000001</v>
      </c>
      <c r="H40" s="380">
        <f>E40*бжу!D6/100</f>
        <v>0.18600000000000003</v>
      </c>
      <c r="I40" s="380">
        <f>E40*бжу!E6/100</f>
        <v>3.795</v>
      </c>
      <c r="J40" s="380">
        <f>E40*бжу!G6/100</f>
        <v>0</v>
      </c>
      <c r="K40" s="380">
        <f>E40*бжу!F6/100</f>
        <v>17.16</v>
      </c>
      <c r="L40" s="194">
        <v>115</v>
      </c>
      <c r="M40" s="140">
        <f t="shared" si="1"/>
        <v>0.69</v>
      </c>
    </row>
    <row r="41" spans="1:13" ht="43.5" customHeight="1">
      <c r="A41" s="521"/>
      <c r="B41" s="512"/>
      <c r="C41" s="608"/>
      <c r="D41" s="73" t="s">
        <v>16</v>
      </c>
      <c r="E41" s="123">
        <v>5</v>
      </c>
      <c r="F41" s="123">
        <v>4.2</v>
      </c>
      <c r="G41" s="380">
        <f>E41*бжу!C38/100</f>
        <v>0.07</v>
      </c>
      <c r="H41" s="380">
        <f>E41*бжу!D38/100</f>
        <v>0</v>
      </c>
      <c r="I41" s="380">
        <f>E41*бжу!E38/100</f>
        <v>0.41150000000000003</v>
      </c>
      <c r="J41" s="380">
        <f>E41*бжу!G38/100</f>
        <v>0.42</v>
      </c>
      <c r="K41" s="380">
        <f>E41*бжу!F38/100</f>
        <v>1.72</v>
      </c>
      <c r="L41" s="194">
        <v>42</v>
      </c>
      <c r="M41" s="140">
        <f t="shared" si="1"/>
        <v>0.21</v>
      </c>
    </row>
    <row r="42" spans="1:13" ht="43.5" customHeight="1">
      <c r="A42" s="521"/>
      <c r="B42" s="512"/>
      <c r="C42" s="608"/>
      <c r="D42" s="73" t="s">
        <v>301</v>
      </c>
      <c r="E42" s="123">
        <v>3</v>
      </c>
      <c r="F42" s="123">
        <v>2.61</v>
      </c>
      <c r="G42" s="380">
        <f>E42*бжу!C12/100</f>
        <v>0.38099999999999995</v>
      </c>
      <c r="H42" s="380">
        <f>E42*бжу!D12/100</f>
        <v>0.3003</v>
      </c>
      <c r="I42" s="380">
        <f>E42*бжу!E12/100</f>
        <v>0.0183</v>
      </c>
      <c r="J42" s="380">
        <f>E42*бжу!G12/100</f>
        <v>0</v>
      </c>
      <c r="K42" s="380">
        <f>E42*бжу!F12/100</f>
        <v>4.11</v>
      </c>
      <c r="L42" s="194">
        <v>300</v>
      </c>
      <c r="M42" s="140">
        <f t="shared" si="1"/>
        <v>0.9</v>
      </c>
    </row>
    <row r="43" spans="1:13" ht="43.5" customHeight="1">
      <c r="A43" s="521"/>
      <c r="B43" s="512"/>
      <c r="C43" s="608"/>
      <c r="D43" s="73" t="s">
        <v>269</v>
      </c>
      <c r="E43" s="123">
        <v>4</v>
      </c>
      <c r="F43" s="123">
        <v>4</v>
      </c>
      <c r="G43" s="380">
        <f>E43*бжу!C21/100</f>
        <v>0.41200000000000003</v>
      </c>
      <c r="H43" s="380">
        <f>E43*бжу!D21/100</f>
        <v>0.044000000000000004</v>
      </c>
      <c r="I43" s="380">
        <f>E43*бжу!E21/100</f>
        <v>2.76</v>
      </c>
      <c r="J43" s="380">
        <f>E43*бжу!G21/100</f>
        <v>0</v>
      </c>
      <c r="K43" s="380">
        <f>E43*бжу!F21/100</f>
        <v>13.36</v>
      </c>
      <c r="L43" s="194">
        <v>78</v>
      </c>
      <c r="M43" s="140">
        <f t="shared" si="1"/>
        <v>0.312</v>
      </c>
    </row>
    <row r="44" spans="1:13" ht="43.5" customHeight="1">
      <c r="A44" s="521"/>
      <c r="B44" s="512"/>
      <c r="C44" s="608"/>
      <c r="D44" s="73" t="s">
        <v>297</v>
      </c>
      <c r="E44" s="123">
        <v>3</v>
      </c>
      <c r="F44" s="123">
        <v>3</v>
      </c>
      <c r="G44" s="380">
        <f>E44*бжу!C15/100</f>
        <v>0</v>
      </c>
      <c r="H44" s="380">
        <f>E44*бжу!D15/100</f>
        <v>2.9970000000000003</v>
      </c>
      <c r="I44" s="380">
        <f>E44*бжу!E15/100</f>
        <v>0</v>
      </c>
      <c r="J44" s="380">
        <f>E44*бжу!G15/100</f>
        <v>0</v>
      </c>
      <c r="K44" s="380">
        <f>E44*бжу!F15/100</f>
        <v>26.97</v>
      </c>
      <c r="L44" s="194">
        <v>157</v>
      </c>
      <c r="M44" s="140">
        <f t="shared" si="1"/>
        <v>0.471</v>
      </c>
    </row>
    <row r="45" spans="1:13" ht="43.5" customHeight="1">
      <c r="A45" s="479"/>
      <c r="B45" s="479"/>
      <c r="C45" s="479"/>
      <c r="D45" s="479"/>
      <c r="E45" s="479"/>
      <c r="F45" s="479"/>
      <c r="G45" s="383">
        <f>G33+G34+G35+G36+G37+G38+G39+G40+G41+G42+G44+G43</f>
        <v>9.438</v>
      </c>
      <c r="H45" s="383">
        <f>H33+H34+H35+H36+H37+H38+H39+H40+H41+H42+H44+H43</f>
        <v>10.462900000000001</v>
      </c>
      <c r="I45" s="383">
        <f>I33+I34+I35+I36+I37+I38+I39+I40+I41+I42+I44+I43</f>
        <v>16.9579</v>
      </c>
      <c r="J45" s="383">
        <f>J33+J34+J35+J36+J37+J38+J39+J40+J41+J42+J44+J43</f>
        <v>51.856</v>
      </c>
      <c r="K45" s="383">
        <f>K33+K34+K35+K36+K37+K38+K39+K40+K41+K42+K44+K43</f>
        <v>190.35000000000002</v>
      </c>
      <c r="L45" s="27"/>
      <c r="M45" s="133">
        <f>SUM(M33:M44)</f>
        <v>25.947</v>
      </c>
    </row>
    <row r="46" spans="1:13" ht="43.5" customHeight="1">
      <c r="A46" s="488" t="s">
        <v>213</v>
      </c>
      <c r="B46" s="473">
        <v>150</v>
      </c>
      <c r="C46" s="473">
        <v>393</v>
      </c>
      <c r="D46" s="28" t="s">
        <v>126</v>
      </c>
      <c r="E46" s="24">
        <v>5</v>
      </c>
      <c r="F46" s="24">
        <v>5</v>
      </c>
      <c r="G46" s="380">
        <f>E46*бжу!C35/100</f>
        <v>0</v>
      </c>
      <c r="H46" s="380">
        <f>E46*бжу!D35/100</f>
        <v>0.22</v>
      </c>
      <c r="I46" s="380">
        <f>E46*бжу!E35/100</f>
        <v>0.31</v>
      </c>
      <c r="J46" s="380">
        <f>E46*бжу!G35/100</f>
        <v>0.4</v>
      </c>
      <c r="K46" s="380">
        <f>E46*бжу!F35/100</f>
        <v>13.95</v>
      </c>
      <c r="L46" s="23">
        <v>390</v>
      </c>
      <c r="M46" s="135">
        <f>L46*E46/1000</f>
        <v>1.95</v>
      </c>
    </row>
    <row r="47" spans="1:13" ht="43.5" customHeight="1">
      <c r="A47" s="488"/>
      <c r="B47" s="473"/>
      <c r="C47" s="473"/>
      <c r="D47" s="28" t="s">
        <v>114</v>
      </c>
      <c r="E47" s="24">
        <v>5</v>
      </c>
      <c r="F47" s="24">
        <v>5</v>
      </c>
      <c r="G47" s="380">
        <f>E47*бжу!C30/100</f>
        <v>0.02</v>
      </c>
      <c r="H47" s="380">
        <f>E47*бжу!D30/100</f>
        <v>0.0175</v>
      </c>
      <c r="I47" s="380">
        <f>E47*бжу!E30/100</f>
        <v>0.4575</v>
      </c>
      <c r="J47" s="380">
        <f>E47*бжу!G30/100</f>
        <v>7.26</v>
      </c>
      <c r="K47" s="380">
        <f>E47*бжу!F30/100</f>
        <v>1.98</v>
      </c>
      <c r="L47" s="23">
        <v>128</v>
      </c>
      <c r="M47" s="135">
        <f>L47*E47/1000</f>
        <v>0.64</v>
      </c>
    </row>
    <row r="48" spans="1:13" ht="43.5" customHeight="1">
      <c r="A48" s="488"/>
      <c r="B48" s="473"/>
      <c r="C48" s="473"/>
      <c r="D48" s="28" t="s">
        <v>296</v>
      </c>
      <c r="E48" s="22">
        <v>5</v>
      </c>
      <c r="F48" s="22">
        <v>5</v>
      </c>
      <c r="G48" s="380">
        <f>E48*бжу!C19/100</f>
        <v>0</v>
      </c>
      <c r="H48" s="380">
        <f>E48*бжу!D19/100</f>
        <v>0</v>
      </c>
      <c r="I48" s="380">
        <f>E48*бжу!E19/100</f>
        <v>4.99</v>
      </c>
      <c r="J48" s="380">
        <f>E48*бжу!G19/100</f>
        <v>0</v>
      </c>
      <c r="K48" s="380">
        <f>E48*бжу!F19/100</f>
        <v>18.95</v>
      </c>
      <c r="L48" s="23">
        <v>60</v>
      </c>
      <c r="M48" s="135">
        <f>L48*E48/1000</f>
        <v>0.3</v>
      </c>
    </row>
    <row r="49" spans="1:13" ht="43.5" customHeight="1">
      <c r="A49" s="479"/>
      <c r="B49" s="500"/>
      <c r="C49" s="500"/>
      <c r="D49" s="500"/>
      <c r="E49" s="500"/>
      <c r="F49" s="500"/>
      <c r="G49" s="383">
        <f>G46+G47+G48</f>
        <v>0.02</v>
      </c>
      <c r="H49" s="383">
        <f>H46+H47+H48</f>
        <v>0.2375</v>
      </c>
      <c r="I49" s="383">
        <f>I46+I47+I48</f>
        <v>5.7575</v>
      </c>
      <c r="J49" s="383">
        <f>J46+J47+J48</f>
        <v>7.66</v>
      </c>
      <c r="K49" s="383">
        <f>K46+K47+K48</f>
        <v>34.879999999999995</v>
      </c>
      <c r="L49" s="27"/>
      <c r="M49" s="133">
        <f>SUM(M46:M48)</f>
        <v>2.8899999999999997</v>
      </c>
    </row>
    <row r="50" spans="1:13" ht="43.5" customHeight="1">
      <c r="A50" s="56" t="s">
        <v>34</v>
      </c>
      <c r="B50" s="46">
        <v>25</v>
      </c>
      <c r="C50" s="46"/>
      <c r="D50" s="41" t="s">
        <v>19</v>
      </c>
      <c r="E50" s="23">
        <v>25</v>
      </c>
      <c r="F50" s="23">
        <v>25</v>
      </c>
      <c r="G50" s="383">
        <f>E50*бжу!C23/100</f>
        <v>1.65</v>
      </c>
      <c r="H50" s="383">
        <f>E50*бжу!D23/100</f>
        <v>0.3</v>
      </c>
      <c r="I50" s="383">
        <f>E50*бжу!E23/100</f>
        <v>8.825</v>
      </c>
      <c r="J50" s="383">
        <f>E50*бжу!G23/100</f>
        <v>0</v>
      </c>
      <c r="K50" s="383">
        <f>E50*бжу!F23/100</f>
        <v>45.25</v>
      </c>
      <c r="L50" s="23">
        <v>62</v>
      </c>
      <c r="M50" s="136">
        <f>L50*E50/1000</f>
        <v>1.55</v>
      </c>
    </row>
    <row r="51" spans="1:13" ht="43.5" customHeight="1">
      <c r="A51" s="496" t="s">
        <v>23</v>
      </c>
      <c r="B51" s="496"/>
      <c r="C51" s="496"/>
      <c r="D51" s="496"/>
      <c r="E51" s="496"/>
      <c r="F51" s="496"/>
      <c r="G51" s="382">
        <f>G24+G32+G45+G49+G50</f>
        <v>18.159</v>
      </c>
      <c r="H51" s="382">
        <f>H24+H32+H45+H49+H50</f>
        <v>16.1399</v>
      </c>
      <c r="I51" s="382">
        <f>I24+I32+I45+I49+I50</f>
        <v>58.341899999999995</v>
      </c>
      <c r="J51" s="382">
        <f>J24+J32+J45+J49+J50</f>
        <v>73.396</v>
      </c>
      <c r="K51" s="382">
        <f>K24+K32+K45+K49+K50</f>
        <v>448.06</v>
      </c>
      <c r="L51" s="250"/>
      <c r="M51" s="250">
        <f>M24+M32+M45+M49+M50</f>
        <v>45.449999999999996</v>
      </c>
    </row>
    <row r="52" spans="1:13" ht="43.5" customHeight="1">
      <c r="A52" s="467" t="s">
        <v>20</v>
      </c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9"/>
    </row>
    <row r="53" spans="1:13" ht="43.5" customHeight="1">
      <c r="A53" s="476" t="s">
        <v>190</v>
      </c>
      <c r="B53" s="482">
        <v>130</v>
      </c>
      <c r="C53" s="482">
        <v>182</v>
      </c>
      <c r="D53" s="41" t="s">
        <v>299</v>
      </c>
      <c r="E53" s="23">
        <v>22</v>
      </c>
      <c r="F53" s="23">
        <v>22</v>
      </c>
      <c r="G53" s="380">
        <f>E53*бжу!C9/100</f>
        <v>2.42</v>
      </c>
      <c r="H53" s="380">
        <f>E53*бжу!D9/100</f>
        <v>1.364</v>
      </c>
      <c r="I53" s="380">
        <f>E53*бжу!E9/100</f>
        <v>11.308</v>
      </c>
      <c r="J53" s="380">
        <f>E53*бжу!G9/100</f>
        <v>0</v>
      </c>
      <c r="K53" s="380">
        <f>E53*бжу!F9/100</f>
        <v>67.1</v>
      </c>
      <c r="L53" s="23">
        <v>50</v>
      </c>
      <c r="M53" s="140">
        <f>L53*E53/1000</f>
        <v>1.1</v>
      </c>
    </row>
    <row r="54" spans="1:13" ht="43.5" customHeight="1">
      <c r="A54" s="477"/>
      <c r="B54" s="482"/>
      <c r="C54" s="482"/>
      <c r="D54" s="41" t="s">
        <v>10</v>
      </c>
      <c r="E54" s="23">
        <v>4</v>
      </c>
      <c r="F54" s="23">
        <v>4</v>
      </c>
      <c r="G54" s="380">
        <f>E54*бжу!C14/100</f>
        <v>0.1</v>
      </c>
      <c r="H54" s="380">
        <f>E54*бжу!D14/100</f>
        <v>2.46</v>
      </c>
      <c r="I54" s="380">
        <f>E54*бжу!E14/100</f>
        <v>0.272</v>
      </c>
      <c r="J54" s="380">
        <f>E54*бжу!G14/100</f>
        <v>0</v>
      </c>
      <c r="K54" s="380">
        <f>E54*бжу!F14/100</f>
        <v>22.64</v>
      </c>
      <c r="L54" s="23">
        <v>500</v>
      </c>
      <c r="M54" s="140">
        <f>L54*E54/1000</f>
        <v>2</v>
      </c>
    </row>
    <row r="55" spans="1:13" ht="43.5" customHeight="1">
      <c r="A55" s="477"/>
      <c r="B55" s="482"/>
      <c r="C55" s="482"/>
      <c r="D55" s="41" t="s">
        <v>18</v>
      </c>
      <c r="E55" s="23">
        <v>100</v>
      </c>
      <c r="F55" s="23">
        <v>100</v>
      </c>
      <c r="G55" s="380">
        <f>E55*бжу!C17/100</f>
        <v>2.8</v>
      </c>
      <c r="H55" s="380">
        <f>E55*бжу!D17/100</f>
        <v>3.2</v>
      </c>
      <c r="I55" s="380">
        <f>E55*бжу!E17/100</f>
        <v>9.4</v>
      </c>
      <c r="J55" s="380">
        <f>E55*бжу!G17/100</f>
        <v>1.3</v>
      </c>
      <c r="K55" s="380">
        <f>E55*бжу!F17/100</f>
        <v>58</v>
      </c>
      <c r="L55" s="23">
        <v>46</v>
      </c>
      <c r="M55" s="140">
        <f>L55*E55/1000</f>
        <v>4.6</v>
      </c>
    </row>
    <row r="56" spans="1:13" ht="43.5" customHeight="1">
      <c r="A56" s="478"/>
      <c r="B56" s="482"/>
      <c r="C56" s="482"/>
      <c r="D56" s="41" t="s">
        <v>296</v>
      </c>
      <c r="E56" s="23">
        <v>2</v>
      </c>
      <c r="F56" s="23">
        <v>2</v>
      </c>
      <c r="G56" s="380">
        <f>E56*бжу!C19/100</f>
        <v>0</v>
      </c>
      <c r="H56" s="380">
        <f>E56*бжу!D19/100</f>
        <v>0</v>
      </c>
      <c r="I56" s="380">
        <f>E56*бжу!E19/100</f>
        <v>1.996</v>
      </c>
      <c r="J56" s="380">
        <f>E56*бжу!G19/100</f>
        <v>0</v>
      </c>
      <c r="K56" s="380">
        <f>E56*бжу!F19/100</f>
        <v>7.58</v>
      </c>
      <c r="L56" s="23">
        <v>60</v>
      </c>
      <c r="M56" s="140">
        <f>L56*E56/1000</f>
        <v>0.12</v>
      </c>
    </row>
    <row r="57" spans="1:13" ht="43.5" customHeight="1">
      <c r="A57" s="479"/>
      <c r="B57" s="479"/>
      <c r="C57" s="479"/>
      <c r="D57" s="479"/>
      <c r="E57" s="479"/>
      <c r="F57" s="479"/>
      <c r="G57" s="383">
        <f>G53+G54+G55+G56</f>
        <v>5.32</v>
      </c>
      <c r="H57" s="383">
        <f>H53+H54+H55+H56</f>
        <v>7.024</v>
      </c>
      <c r="I57" s="383">
        <f>I53+I54+I55+I56</f>
        <v>22.976</v>
      </c>
      <c r="J57" s="383">
        <f>J53+J54+J55+J56</f>
        <v>1.3</v>
      </c>
      <c r="K57" s="383">
        <f>K53+K54+K55+K56</f>
        <v>155.32000000000002</v>
      </c>
      <c r="L57" s="27"/>
      <c r="M57" s="133">
        <f>SUM(M53:M56)</f>
        <v>7.819999999999999</v>
      </c>
    </row>
    <row r="58" spans="1:13" ht="43.5" customHeight="1">
      <c r="A58" s="555" t="s">
        <v>168</v>
      </c>
      <c r="B58" s="486">
        <v>150</v>
      </c>
      <c r="C58" s="514">
        <v>411</v>
      </c>
      <c r="D58" s="41" t="s">
        <v>295</v>
      </c>
      <c r="E58" s="23">
        <v>1</v>
      </c>
      <c r="F58" s="23">
        <v>1</v>
      </c>
      <c r="G58" s="380">
        <f>E58*бжу!C27/100</f>
        <v>0.2</v>
      </c>
      <c r="H58" s="380">
        <f>E58*бжу!D27/100</f>
        <v>0.051</v>
      </c>
      <c r="I58" s="380">
        <f>E58*бжу!E27/100</f>
        <v>0.15</v>
      </c>
      <c r="J58" s="380">
        <f>E58*бжу!G27/100</f>
        <v>0.1</v>
      </c>
      <c r="K58" s="380">
        <f>E58*бжу!F27/100</f>
        <v>0</v>
      </c>
      <c r="L58" s="157">
        <v>555</v>
      </c>
      <c r="M58" s="135">
        <f>L58*E58/1000</f>
        <v>0.555</v>
      </c>
    </row>
    <row r="59" spans="1:13" ht="43.5" customHeight="1">
      <c r="A59" s="555"/>
      <c r="B59" s="486"/>
      <c r="C59" s="515"/>
      <c r="D59" s="41" t="s">
        <v>296</v>
      </c>
      <c r="E59" s="22">
        <v>6</v>
      </c>
      <c r="F59" s="22">
        <v>6</v>
      </c>
      <c r="G59" s="380">
        <f>E59*бжу!C19/100</f>
        <v>0</v>
      </c>
      <c r="H59" s="380">
        <f>E59*бжу!D19/100</f>
        <v>0</v>
      </c>
      <c r="I59" s="380">
        <f>E59*бжу!E19/100</f>
        <v>5.9879999999999995</v>
      </c>
      <c r="J59" s="380">
        <f>E59*бжу!G19/100</f>
        <v>0</v>
      </c>
      <c r="K59" s="380">
        <f>E59*бжу!F19/100</f>
        <v>22.74</v>
      </c>
      <c r="L59" s="23">
        <v>60</v>
      </c>
      <c r="M59" s="135">
        <f>L59*E59/1000</f>
        <v>0.36</v>
      </c>
    </row>
    <row r="60" spans="1:13" s="8" customFormat="1" ht="63" customHeight="1">
      <c r="A60" s="479"/>
      <c r="B60" s="479"/>
      <c r="C60" s="479"/>
      <c r="D60" s="479"/>
      <c r="E60" s="479"/>
      <c r="F60" s="479"/>
      <c r="G60" s="383">
        <f>G58+G59</f>
        <v>0.2</v>
      </c>
      <c r="H60" s="383">
        <f>H58+H59</f>
        <v>0.051</v>
      </c>
      <c r="I60" s="383">
        <f>I58+I59</f>
        <v>6.138</v>
      </c>
      <c r="J60" s="383">
        <f>J58+J59</f>
        <v>0.1</v>
      </c>
      <c r="K60" s="383">
        <f>K58+K59</f>
        <v>22.74</v>
      </c>
      <c r="L60" s="27"/>
      <c r="M60" s="133">
        <f>SUM(M58:M59)</f>
        <v>0.915</v>
      </c>
    </row>
    <row r="61" spans="1:13" s="7" customFormat="1" ht="42" customHeight="1">
      <c r="A61" s="35" t="s">
        <v>35</v>
      </c>
      <c r="B61" s="36">
        <v>25</v>
      </c>
      <c r="C61" s="36"/>
      <c r="D61" s="37" t="s">
        <v>11</v>
      </c>
      <c r="E61" s="22">
        <v>25</v>
      </c>
      <c r="F61" s="22">
        <v>25</v>
      </c>
      <c r="G61" s="383">
        <f>E61*бжу!C22/100</f>
        <v>2.175</v>
      </c>
      <c r="H61" s="383">
        <f>E61*бжу!D22/100</f>
        <v>0.375</v>
      </c>
      <c r="I61" s="383">
        <f>E61*бжу!E22/100</f>
        <v>10</v>
      </c>
      <c r="J61" s="383">
        <f>E61*бжу!G22/100</f>
        <v>0</v>
      </c>
      <c r="K61" s="383">
        <f>E61*бжу!F22/100</f>
        <v>52.25</v>
      </c>
      <c r="L61" s="157">
        <v>62</v>
      </c>
      <c r="M61" s="136">
        <f>L61*E61/1000</f>
        <v>1.55</v>
      </c>
    </row>
    <row r="62" spans="1:13" ht="43.5" customHeight="1">
      <c r="A62" s="26" t="s">
        <v>137</v>
      </c>
      <c r="B62" s="27">
        <v>18</v>
      </c>
      <c r="C62" s="27"/>
      <c r="D62" s="49" t="s">
        <v>138</v>
      </c>
      <c r="E62" s="23">
        <v>18</v>
      </c>
      <c r="F62" s="23">
        <v>18</v>
      </c>
      <c r="G62" s="383">
        <v>0.88</v>
      </c>
      <c r="H62" s="383">
        <v>2.16</v>
      </c>
      <c r="I62" s="383">
        <v>8.04</v>
      </c>
      <c r="J62" s="383">
        <v>0</v>
      </c>
      <c r="K62" s="36">
        <v>55.2</v>
      </c>
      <c r="L62" s="24">
        <v>132</v>
      </c>
      <c r="M62" s="133">
        <f>L62*E62/1000</f>
        <v>2.376</v>
      </c>
    </row>
    <row r="63" spans="1:13" ht="43.5" customHeight="1">
      <c r="A63" s="496" t="s">
        <v>25</v>
      </c>
      <c r="B63" s="496"/>
      <c r="C63" s="496"/>
      <c r="D63" s="496"/>
      <c r="E63" s="496"/>
      <c r="F63" s="496"/>
      <c r="G63" s="382">
        <f>G57+G60+G61+G62</f>
        <v>8.575000000000001</v>
      </c>
      <c r="H63" s="382">
        <f>H57+H60+H61+H62</f>
        <v>9.61</v>
      </c>
      <c r="I63" s="382">
        <f>I57+I60+I61+I62</f>
        <v>47.153999999999996</v>
      </c>
      <c r="J63" s="382">
        <f>J57+J60+J61+J62</f>
        <v>1.4000000000000001</v>
      </c>
      <c r="K63" s="382">
        <f>K57+K60+K61+K62</f>
        <v>285.51000000000005</v>
      </c>
      <c r="L63" s="305"/>
      <c r="M63" s="250">
        <f>M57+M60+M62+M61</f>
        <v>12.661</v>
      </c>
    </row>
    <row r="64" spans="1:13" ht="39.75" customHeight="1">
      <c r="A64" s="385" t="s">
        <v>219</v>
      </c>
      <c r="B64" s="359">
        <v>3</v>
      </c>
      <c r="C64" s="359"/>
      <c r="D64" s="365" t="s">
        <v>218</v>
      </c>
      <c r="E64" s="282">
        <v>3</v>
      </c>
      <c r="F64" s="282">
        <v>3</v>
      </c>
      <c r="G64" s="382"/>
      <c r="H64" s="382"/>
      <c r="I64" s="382"/>
      <c r="J64" s="382"/>
      <c r="K64" s="382"/>
      <c r="L64" s="282">
        <v>10.3</v>
      </c>
      <c r="M64" s="250">
        <f>E64*L64/1000</f>
        <v>0.030900000000000004</v>
      </c>
    </row>
    <row r="65" spans="1:13" ht="34.5">
      <c r="A65" s="499" t="s">
        <v>26</v>
      </c>
      <c r="B65" s="499"/>
      <c r="C65" s="499"/>
      <c r="D65" s="499"/>
      <c r="E65" s="499"/>
      <c r="F65" s="499"/>
      <c r="G65" s="266">
        <f>G18+G20+G51+G63</f>
        <v>39.054</v>
      </c>
      <c r="H65" s="266">
        <f>H18+H20+H51+H63</f>
        <v>38.985299999999995</v>
      </c>
      <c r="I65" s="266">
        <f>I18+I20+I51+I63</f>
        <v>173.4467</v>
      </c>
      <c r="J65" s="266">
        <f>J18+J20+J51+J63</f>
        <v>82.281</v>
      </c>
      <c r="K65" s="266">
        <f>K18+K20+K51+K63</f>
        <v>1130.89</v>
      </c>
      <c r="L65" s="306"/>
      <c r="M65" s="252">
        <f>M18+M20+M51+M63+M64</f>
        <v>85.6219</v>
      </c>
    </row>
    <row r="66" spans="4:12" ht="35.25">
      <c r="D66" s="188"/>
      <c r="E66" s="20"/>
      <c r="F66" s="20"/>
      <c r="G66" s="424"/>
      <c r="H66" s="424"/>
      <c r="I66" s="424"/>
      <c r="J66" s="424"/>
      <c r="K66" s="424"/>
      <c r="L66" s="20"/>
    </row>
  </sheetData>
  <sheetProtection/>
  <mergeCells count="44">
    <mergeCell ref="B22:B23"/>
    <mergeCell ref="C22:C23"/>
    <mergeCell ref="A24:F24"/>
    <mergeCell ref="C53:C56"/>
    <mergeCell ref="A45:F45"/>
    <mergeCell ref="A49:F49"/>
    <mergeCell ref="A51:F51"/>
    <mergeCell ref="C46:C48"/>
    <mergeCell ref="A46:A48"/>
    <mergeCell ref="B46:B48"/>
    <mergeCell ref="A52:M52"/>
    <mergeCell ref="A53:A56"/>
    <mergeCell ref="B53:B56"/>
    <mergeCell ref="A60:F60"/>
    <mergeCell ref="A63:F63"/>
    <mergeCell ref="A65:F65"/>
    <mergeCell ref="A57:F57"/>
    <mergeCell ref="A58:A59"/>
    <mergeCell ref="B58:B59"/>
    <mergeCell ref="C58:C59"/>
    <mergeCell ref="A4:K4"/>
    <mergeCell ref="A10:A12"/>
    <mergeCell ref="B10:B12"/>
    <mergeCell ref="C10:C12"/>
    <mergeCell ref="A5:A8"/>
    <mergeCell ref="B5:B8"/>
    <mergeCell ref="C5:C8"/>
    <mergeCell ref="A9:F9"/>
    <mergeCell ref="B25:B31"/>
    <mergeCell ref="A32:F32"/>
    <mergeCell ref="C25:C31"/>
    <mergeCell ref="A17:F17"/>
    <mergeCell ref="A18:F18"/>
    <mergeCell ref="A33:A44"/>
    <mergeCell ref="B33:B44"/>
    <mergeCell ref="C33:C44"/>
    <mergeCell ref="A25:A31"/>
    <mergeCell ref="A22:A23"/>
    <mergeCell ref="C14:C16"/>
    <mergeCell ref="A21:M21"/>
    <mergeCell ref="A13:F13"/>
    <mergeCell ref="A14:A16"/>
    <mergeCell ref="B14:B16"/>
    <mergeCell ref="A19:M19"/>
  </mergeCells>
  <printOptions/>
  <pageMargins left="0.7" right="0.7" top="0.75" bottom="0.75" header="0.3" footer="0.3"/>
  <pageSetup horizontalDpi="600" verticalDpi="600" orientation="portrait" paperSize="9" scale="2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="30" zoomScaleNormal="80" zoomScaleSheetLayoutView="30" zoomScalePageLayoutView="0" workbookViewId="0" topLeftCell="A1">
      <selection activeCell="G20" sqref="G20"/>
    </sheetView>
  </sheetViews>
  <sheetFormatPr defaultColWidth="9.140625" defaultRowHeight="15"/>
  <cols>
    <col min="1" max="1" width="75.28125" style="187" customWidth="1"/>
    <col min="2" max="3" width="30.00390625" style="187" customWidth="1"/>
    <col min="4" max="4" width="61.421875" style="189" customWidth="1"/>
    <col min="5" max="5" width="24.8515625" style="190" customWidth="1"/>
    <col min="6" max="6" width="23.00390625" style="190" customWidth="1"/>
    <col min="7" max="10" width="24.7109375" style="427" customWidth="1"/>
    <col min="11" max="11" width="32.00390625" style="427" customWidth="1"/>
    <col min="12" max="12" width="23.57421875" style="190" customWidth="1"/>
    <col min="13" max="13" width="25.140625" style="189" customWidth="1"/>
    <col min="14" max="15" width="9.140625" style="7" customWidth="1"/>
  </cols>
  <sheetData>
    <row r="1" spans="7:11" ht="6" customHeight="1">
      <c r="G1" s="424"/>
      <c r="H1" s="424"/>
      <c r="I1" s="424"/>
      <c r="J1" s="424"/>
      <c r="K1" s="425" t="s">
        <v>163</v>
      </c>
    </row>
    <row r="2" spans="2:13" ht="36">
      <c r="B2" s="193" t="s">
        <v>62</v>
      </c>
      <c r="C2" s="193"/>
      <c r="D2" s="20" t="s">
        <v>79</v>
      </c>
      <c r="E2" s="20"/>
      <c r="F2" s="20"/>
      <c r="G2" s="424"/>
      <c r="H2" s="424"/>
      <c r="I2" s="424"/>
      <c r="J2" s="424"/>
      <c r="K2" s="425" t="s">
        <v>293</v>
      </c>
      <c r="L2" s="20"/>
      <c r="M2" s="128"/>
    </row>
    <row r="3" spans="1:13" ht="113.25" customHeight="1">
      <c r="A3" s="46" t="s">
        <v>220</v>
      </c>
      <c r="B3" s="46" t="s">
        <v>0</v>
      </c>
      <c r="C3" s="36" t="s">
        <v>129</v>
      </c>
      <c r="D3" s="46" t="s">
        <v>1</v>
      </c>
      <c r="E3" s="46" t="s">
        <v>2</v>
      </c>
      <c r="F3" s="46" t="s">
        <v>3</v>
      </c>
      <c r="G3" s="379" t="s">
        <v>4</v>
      </c>
      <c r="H3" s="379" t="s">
        <v>5</v>
      </c>
      <c r="I3" s="379" t="s">
        <v>6</v>
      </c>
      <c r="J3" s="379" t="s">
        <v>128</v>
      </c>
      <c r="K3" s="383" t="s">
        <v>7</v>
      </c>
      <c r="L3" s="36" t="s">
        <v>122</v>
      </c>
      <c r="M3" s="363" t="s">
        <v>221</v>
      </c>
    </row>
    <row r="4" spans="1:13" ht="45.75" customHeight="1">
      <c r="A4" s="489" t="s">
        <v>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7"/>
      <c r="M4" s="28"/>
    </row>
    <row r="5" spans="1:13" ht="45.75" customHeight="1">
      <c r="A5" s="495" t="s">
        <v>201</v>
      </c>
      <c r="B5" s="482">
        <v>150</v>
      </c>
      <c r="C5" s="470">
        <v>182</v>
      </c>
      <c r="D5" s="195" t="s">
        <v>28</v>
      </c>
      <c r="E5" s="22">
        <v>30</v>
      </c>
      <c r="F5" s="22">
        <v>30</v>
      </c>
      <c r="G5" s="380">
        <f>E5*бжу!C5/100</f>
        <v>2.1</v>
      </c>
      <c r="H5" s="380">
        <f>E5*бжу!D5/100</f>
        <v>0.297</v>
      </c>
      <c r="I5" s="380">
        <f>E5*бжу!E5/100</f>
        <v>21.324</v>
      </c>
      <c r="J5" s="380">
        <f>E5*бжу!G5/100</f>
        <v>0</v>
      </c>
      <c r="K5" s="380">
        <f>E5*бжу!F5/100</f>
        <v>98.1</v>
      </c>
      <c r="L5" s="22">
        <v>60</v>
      </c>
      <c r="M5" s="139">
        <f>L5*E5/1000</f>
        <v>1.8</v>
      </c>
    </row>
    <row r="6" spans="1:13" ht="45.75" customHeight="1">
      <c r="A6" s="495"/>
      <c r="B6" s="482"/>
      <c r="C6" s="471"/>
      <c r="D6" s="195" t="s">
        <v>18</v>
      </c>
      <c r="E6" s="47">
        <v>100</v>
      </c>
      <c r="F6" s="47">
        <v>100</v>
      </c>
      <c r="G6" s="380">
        <f>E6*бжу!C17/100</f>
        <v>2.8</v>
      </c>
      <c r="H6" s="380">
        <f>E6*бжу!D17/100</f>
        <v>3.2</v>
      </c>
      <c r="I6" s="380">
        <f>E6*бжу!E17/100</f>
        <v>9.4</v>
      </c>
      <c r="J6" s="380">
        <f>E6*бжу!G17/100</f>
        <v>1.3</v>
      </c>
      <c r="K6" s="380">
        <f>E6*бжу!F17/100</f>
        <v>58</v>
      </c>
      <c r="L6" s="47">
        <v>46</v>
      </c>
      <c r="M6" s="139">
        <f>L6*E6/1000</f>
        <v>4.6</v>
      </c>
    </row>
    <row r="7" spans="1:13" ht="45.75" customHeight="1">
      <c r="A7" s="495"/>
      <c r="B7" s="482"/>
      <c r="C7" s="471"/>
      <c r="D7" s="195" t="s">
        <v>296</v>
      </c>
      <c r="E7" s="47">
        <v>3</v>
      </c>
      <c r="F7" s="47">
        <v>3</v>
      </c>
      <c r="G7" s="380">
        <f>E7*бжу!C19/100</f>
        <v>0</v>
      </c>
      <c r="H7" s="380">
        <f>E7*бжу!D19/100</f>
        <v>0</v>
      </c>
      <c r="I7" s="380">
        <f>E7*бжу!E19/100</f>
        <v>2.9939999999999998</v>
      </c>
      <c r="J7" s="380">
        <f>E7*бжу!G19/100</f>
        <v>0</v>
      </c>
      <c r="K7" s="380">
        <f>E7*бжу!F19/100</f>
        <v>11.37</v>
      </c>
      <c r="L7" s="47">
        <v>60</v>
      </c>
      <c r="M7" s="139">
        <f>L7*E7/1000</f>
        <v>0.18</v>
      </c>
    </row>
    <row r="8" spans="1:13" ht="45.75" customHeight="1">
      <c r="A8" s="495"/>
      <c r="B8" s="482"/>
      <c r="C8" s="472"/>
      <c r="D8" s="195" t="s">
        <v>10</v>
      </c>
      <c r="E8" s="47">
        <v>5</v>
      </c>
      <c r="F8" s="47">
        <v>5</v>
      </c>
      <c r="G8" s="380">
        <f>E8*бжу!C14/100</f>
        <v>0.125</v>
      </c>
      <c r="H8" s="380">
        <f>E8*бжу!D14/100</f>
        <v>3.075</v>
      </c>
      <c r="I8" s="380">
        <f>E8*бжу!E14/100</f>
        <v>0.34</v>
      </c>
      <c r="J8" s="380">
        <f>E8*бжу!G14/100</f>
        <v>0</v>
      </c>
      <c r="K8" s="380">
        <f>E8*бжу!F14/100</f>
        <v>28.3</v>
      </c>
      <c r="L8" s="47">
        <v>500</v>
      </c>
      <c r="M8" s="139">
        <f>L8*E8/1000</f>
        <v>2.5</v>
      </c>
    </row>
    <row r="9" spans="1:13" ht="45.75" customHeight="1">
      <c r="A9" s="487"/>
      <c r="B9" s="487"/>
      <c r="C9" s="487"/>
      <c r="D9" s="487"/>
      <c r="E9" s="487"/>
      <c r="F9" s="487"/>
      <c r="G9" s="383">
        <f>G5+G6+G7+G8</f>
        <v>5.025</v>
      </c>
      <c r="H9" s="383">
        <f>H5+H6+H7+H8</f>
        <v>6.572000000000001</v>
      </c>
      <c r="I9" s="383">
        <f>I5+I6+I7+I8</f>
        <v>34.05800000000001</v>
      </c>
      <c r="J9" s="383">
        <f>J5+J6+J7+J8</f>
        <v>1.3</v>
      </c>
      <c r="K9" s="383">
        <f>K5+K6+K7+K8</f>
        <v>195.77</v>
      </c>
      <c r="L9" s="46"/>
      <c r="M9" s="46">
        <f>SUM(M5:M8)</f>
        <v>9.079999999999998</v>
      </c>
    </row>
    <row r="10" spans="1:13" ht="45.75" customHeight="1">
      <c r="A10" s="480" t="s">
        <v>170</v>
      </c>
      <c r="B10" s="475" t="s">
        <v>290</v>
      </c>
      <c r="C10" s="475" t="s">
        <v>309</v>
      </c>
      <c r="D10" s="37" t="s">
        <v>11</v>
      </c>
      <c r="E10" s="22">
        <v>35</v>
      </c>
      <c r="F10" s="22">
        <v>35</v>
      </c>
      <c r="G10" s="380">
        <f>E10*бжу!C22/100</f>
        <v>3.045</v>
      </c>
      <c r="H10" s="380">
        <f>E10*бжу!D22/100</f>
        <v>0.525</v>
      </c>
      <c r="I10" s="380">
        <f>E10*бжу!E22/100</f>
        <v>14</v>
      </c>
      <c r="J10" s="380">
        <f>E10*бжу!G22/100</f>
        <v>0</v>
      </c>
      <c r="K10" s="380">
        <f>E10*бжу!F22/100</f>
        <v>73.15</v>
      </c>
      <c r="L10" s="22">
        <v>62</v>
      </c>
      <c r="M10" s="135">
        <f>L10*E10/1000</f>
        <v>2.17</v>
      </c>
    </row>
    <row r="11" spans="1:13" ht="45.75" customHeight="1">
      <c r="A11" s="481"/>
      <c r="B11" s="489"/>
      <c r="C11" s="475"/>
      <c r="D11" s="37" t="s">
        <v>113</v>
      </c>
      <c r="E11" s="58">
        <v>10</v>
      </c>
      <c r="F11" s="23">
        <v>10</v>
      </c>
      <c r="G11" s="380">
        <f>E11*бжу!C16/100</f>
        <v>2.37</v>
      </c>
      <c r="H11" s="380">
        <f>E11*бжу!D16/100</f>
        <v>2.928</v>
      </c>
      <c r="I11" s="380">
        <f>E11*бжу!E16/100</f>
        <v>0</v>
      </c>
      <c r="J11" s="380">
        <f>E11*бжу!G16/100</f>
        <v>0.23</v>
      </c>
      <c r="K11" s="380">
        <f>E11*бжу!F16/100</f>
        <v>36.2</v>
      </c>
      <c r="L11" s="22">
        <v>437</v>
      </c>
      <c r="M11" s="135">
        <f>L11*E11/1000</f>
        <v>4.37</v>
      </c>
    </row>
    <row r="12" spans="1:13" ht="45.75" customHeight="1">
      <c r="A12" s="481"/>
      <c r="B12" s="489"/>
      <c r="C12" s="475"/>
      <c r="D12" s="37" t="s">
        <v>10</v>
      </c>
      <c r="E12" s="22">
        <v>8</v>
      </c>
      <c r="F12" s="22">
        <v>8</v>
      </c>
      <c r="G12" s="380">
        <f>E12*бжу!C14/100</f>
        <v>0.2</v>
      </c>
      <c r="H12" s="380">
        <f>E12*бжу!D14/100</f>
        <v>4.92</v>
      </c>
      <c r="I12" s="380">
        <f>E12*бжу!E14/100</f>
        <v>0.544</v>
      </c>
      <c r="J12" s="380">
        <f>E12*бжу!G14/100</f>
        <v>0</v>
      </c>
      <c r="K12" s="380">
        <f>E12*бжу!F14/100</f>
        <v>45.28</v>
      </c>
      <c r="L12" s="23">
        <v>500</v>
      </c>
      <c r="M12" s="135">
        <f>L12*E12/1000</f>
        <v>4</v>
      </c>
    </row>
    <row r="13" spans="1:13" ht="45.75" customHeight="1">
      <c r="A13" s="479"/>
      <c r="B13" s="479"/>
      <c r="C13" s="479"/>
      <c r="D13" s="479"/>
      <c r="E13" s="479"/>
      <c r="F13" s="479"/>
      <c r="G13" s="383">
        <f>G10+G11+G12</f>
        <v>5.615</v>
      </c>
      <c r="H13" s="383">
        <f>H10+H11+H12</f>
        <v>8.373</v>
      </c>
      <c r="I13" s="383">
        <f>I10+I11+I12</f>
        <v>14.544</v>
      </c>
      <c r="J13" s="383">
        <f>J10+J11+J12</f>
        <v>0.23</v>
      </c>
      <c r="K13" s="383">
        <f>K10+K11+K12</f>
        <v>154.63</v>
      </c>
      <c r="L13" s="27"/>
      <c r="M13" s="133">
        <f>M10+M11+M12</f>
        <v>10.54</v>
      </c>
    </row>
    <row r="14" spans="1:13" ht="45.75" customHeight="1">
      <c r="A14" s="555" t="s">
        <v>39</v>
      </c>
      <c r="B14" s="486">
        <v>200</v>
      </c>
      <c r="C14" s="486">
        <v>416</v>
      </c>
      <c r="D14" s="41" t="s">
        <v>320</v>
      </c>
      <c r="E14" s="23">
        <v>1</v>
      </c>
      <c r="F14" s="23">
        <v>1</v>
      </c>
      <c r="G14" s="380">
        <f>E14*бжу!C29/100</f>
        <v>0.135</v>
      </c>
      <c r="H14" s="380">
        <f>E14*бжу!D22/100</f>
        <v>0.015</v>
      </c>
      <c r="I14" s="380">
        <f>E14*бжу!E22/100</f>
        <v>0.4</v>
      </c>
      <c r="J14" s="380">
        <f>E14*бжу!G22/100</f>
        <v>0</v>
      </c>
      <c r="K14" s="380">
        <f>E14*бжу!F22/100</f>
        <v>2.09</v>
      </c>
      <c r="L14" s="23">
        <v>605</v>
      </c>
      <c r="M14" s="135">
        <f>L14*E14/1000</f>
        <v>0.605</v>
      </c>
    </row>
    <row r="15" spans="1:13" ht="45.75" customHeight="1">
      <c r="A15" s="555"/>
      <c r="B15" s="486"/>
      <c r="C15" s="486"/>
      <c r="D15" s="41" t="s">
        <v>32</v>
      </c>
      <c r="E15" s="23">
        <v>100</v>
      </c>
      <c r="F15" s="23">
        <v>100</v>
      </c>
      <c r="G15" s="380">
        <f>E15*бжу!C17/100</f>
        <v>2.8</v>
      </c>
      <c r="H15" s="380">
        <f>E15*бжу!D17/100</f>
        <v>3.2</v>
      </c>
      <c r="I15" s="380">
        <f>E15*бжу!E17/100</f>
        <v>9.4</v>
      </c>
      <c r="J15" s="380">
        <f>E15*бжу!G17/100</f>
        <v>1.3</v>
      </c>
      <c r="K15" s="380">
        <f>E15*бжу!F17/100</f>
        <v>58</v>
      </c>
      <c r="L15" s="24">
        <v>46</v>
      </c>
      <c r="M15" s="135">
        <f>L15*E15/1000</f>
        <v>4.6</v>
      </c>
    </row>
    <row r="16" spans="1:13" ht="45.75" customHeight="1">
      <c r="A16" s="555"/>
      <c r="B16" s="486"/>
      <c r="C16" s="486"/>
      <c r="D16" s="41" t="s">
        <v>298</v>
      </c>
      <c r="E16" s="22">
        <v>6</v>
      </c>
      <c r="F16" s="22">
        <v>6</v>
      </c>
      <c r="G16" s="380">
        <f>E16*бжу!C19/100</f>
        <v>0</v>
      </c>
      <c r="H16" s="380">
        <f>E16*бжу!D19/100</f>
        <v>0</v>
      </c>
      <c r="I16" s="380">
        <f>E16*бжу!E19/100</f>
        <v>5.9879999999999995</v>
      </c>
      <c r="J16" s="380">
        <f>E16*бжу!G19/100</f>
        <v>0</v>
      </c>
      <c r="K16" s="380">
        <f>E16*бжу!F19/100</f>
        <v>22.74</v>
      </c>
      <c r="L16" s="23">
        <v>60</v>
      </c>
      <c r="M16" s="135">
        <f>L16*E16/1000</f>
        <v>0.36</v>
      </c>
    </row>
    <row r="17" spans="1:13" ht="45.75" customHeight="1">
      <c r="A17" s="479"/>
      <c r="B17" s="479"/>
      <c r="C17" s="479"/>
      <c r="D17" s="479"/>
      <c r="E17" s="479"/>
      <c r="F17" s="479"/>
      <c r="G17" s="381">
        <f>G14+G15+G16</f>
        <v>2.9349999999999996</v>
      </c>
      <c r="H17" s="381">
        <f>H14+H15+H16</f>
        <v>3.2150000000000003</v>
      </c>
      <c r="I17" s="381">
        <f>I14+I15+I16</f>
        <v>15.788</v>
      </c>
      <c r="J17" s="381">
        <f>J14+J15+J16</f>
        <v>1.3</v>
      </c>
      <c r="K17" s="381">
        <f>K14+K15+K16</f>
        <v>82.83</v>
      </c>
      <c r="L17" s="27"/>
      <c r="M17" s="133">
        <f>M14+M15+M16</f>
        <v>5.565</v>
      </c>
    </row>
    <row r="18" spans="1:13" ht="45.75" customHeight="1">
      <c r="A18" s="496" t="s">
        <v>24</v>
      </c>
      <c r="B18" s="496"/>
      <c r="C18" s="496"/>
      <c r="D18" s="496"/>
      <c r="E18" s="496"/>
      <c r="F18" s="496"/>
      <c r="G18" s="382">
        <f>G9+G13+G17</f>
        <v>13.575</v>
      </c>
      <c r="H18" s="382">
        <f>H9+H13+H17</f>
        <v>18.16</v>
      </c>
      <c r="I18" s="382">
        <f>I9+I13+I17</f>
        <v>64.39</v>
      </c>
      <c r="J18" s="382">
        <f>J9+J13+J17</f>
        <v>2.83</v>
      </c>
      <c r="K18" s="382">
        <f>K9+K13+K17</f>
        <v>433.22999999999996</v>
      </c>
      <c r="L18" s="305"/>
      <c r="M18" s="250">
        <f>M9+M13+M17</f>
        <v>25.185</v>
      </c>
    </row>
    <row r="19" spans="1:13" ht="45.75" customHeight="1">
      <c r="A19" s="467" t="s">
        <v>158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9"/>
    </row>
    <row r="20" spans="1:13" ht="45.75" customHeight="1">
      <c r="A20" s="273" t="s">
        <v>9</v>
      </c>
      <c r="B20" s="362">
        <v>90</v>
      </c>
      <c r="C20" s="362"/>
      <c r="D20" s="309" t="s">
        <v>165</v>
      </c>
      <c r="E20" s="310">
        <v>90</v>
      </c>
      <c r="F20" s="310">
        <v>63</v>
      </c>
      <c r="G20" s="429">
        <f>E20*бжу!C32/100</f>
        <v>1.35</v>
      </c>
      <c r="H20" s="429">
        <f>E20*бжу!D32/100</f>
        <v>0.063</v>
      </c>
      <c r="I20" s="429">
        <f>E20*бжу!E32/100</f>
        <v>13.734000000000002</v>
      </c>
      <c r="J20" s="429">
        <f>E20*бжу!G32/100</f>
        <v>6.3</v>
      </c>
      <c r="K20" s="429">
        <f>E20*бжу!F32/100</f>
        <v>56.07</v>
      </c>
      <c r="L20" s="310">
        <v>115</v>
      </c>
      <c r="M20" s="253">
        <f>L20*E20/1000</f>
        <v>10.35</v>
      </c>
    </row>
    <row r="21" spans="1:13" ht="45.75" customHeight="1">
      <c r="A21" s="467" t="s">
        <v>14</v>
      </c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9"/>
    </row>
    <row r="22" spans="1:15" ht="42" customHeight="1">
      <c r="A22" s="476" t="s">
        <v>209</v>
      </c>
      <c r="B22" s="516">
        <v>60</v>
      </c>
      <c r="C22" s="516">
        <v>34</v>
      </c>
      <c r="D22" s="49" t="s">
        <v>149</v>
      </c>
      <c r="E22" s="23">
        <v>78</v>
      </c>
      <c r="F22" s="23">
        <v>62.4</v>
      </c>
      <c r="G22" s="125">
        <f>E22*бжу!C41/100</f>
        <v>1.17</v>
      </c>
      <c r="H22" s="125">
        <f>E22*бжу!D41/100</f>
        <v>0.062400000000000004</v>
      </c>
      <c r="I22" s="125">
        <f>E22*бжу!E41/100</f>
        <v>6.24</v>
      </c>
      <c r="J22" s="125">
        <f>E22*бжу!G41/100</f>
        <v>6.24</v>
      </c>
      <c r="K22" s="125">
        <f>E22*бжу!F41/100</f>
        <v>26.208000000000002</v>
      </c>
      <c r="L22" s="23">
        <v>40</v>
      </c>
      <c r="M22" s="134">
        <f>E22*L22/1000</f>
        <v>3.12</v>
      </c>
      <c r="N22"/>
      <c r="O22"/>
    </row>
    <row r="23" spans="1:15" ht="42" customHeight="1">
      <c r="A23" s="477"/>
      <c r="B23" s="516"/>
      <c r="C23" s="516"/>
      <c r="D23" s="49" t="s">
        <v>297</v>
      </c>
      <c r="E23" s="23">
        <v>3</v>
      </c>
      <c r="F23" s="23">
        <v>3</v>
      </c>
      <c r="G23" s="125">
        <f>E23*бжу!C15/100</f>
        <v>0</v>
      </c>
      <c r="H23" s="125">
        <f>E23*бжу!D15/100</f>
        <v>2.9970000000000003</v>
      </c>
      <c r="I23" s="125">
        <f>E23*бжу!E15/100</f>
        <v>0</v>
      </c>
      <c r="J23" s="125">
        <f>E23*бжу!G15/100</f>
        <v>0</v>
      </c>
      <c r="K23" s="125">
        <f>E23*бжу!F15/100</f>
        <v>26.97</v>
      </c>
      <c r="L23" s="23">
        <v>157</v>
      </c>
      <c r="M23" s="134">
        <f>E23*L23/1000</f>
        <v>0.471</v>
      </c>
      <c r="N23"/>
      <c r="O23"/>
    </row>
    <row r="24" spans="1:15" ht="42" customHeight="1">
      <c r="A24" s="526"/>
      <c r="B24" s="527"/>
      <c r="C24" s="527"/>
      <c r="D24" s="527"/>
      <c r="E24" s="527"/>
      <c r="F24" s="528"/>
      <c r="G24" s="381">
        <f>G22+G23</f>
        <v>1.17</v>
      </c>
      <c r="H24" s="381">
        <f>H22+H23</f>
        <v>3.0594</v>
      </c>
      <c r="I24" s="381">
        <f>I22+I23</f>
        <v>6.24</v>
      </c>
      <c r="J24" s="381">
        <f>J22+J23</f>
        <v>6.24</v>
      </c>
      <c r="K24" s="381">
        <f>K22+K23</f>
        <v>53.178</v>
      </c>
      <c r="L24" s="27"/>
      <c r="M24" s="133">
        <f>SUM(M22:M23)</f>
        <v>3.591</v>
      </c>
      <c r="N24"/>
      <c r="O24"/>
    </row>
    <row r="25" spans="1:13" ht="45.75" customHeight="1">
      <c r="A25" s="480" t="s">
        <v>189</v>
      </c>
      <c r="B25" s="475" t="s">
        <v>30</v>
      </c>
      <c r="C25" s="475" t="s">
        <v>334</v>
      </c>
      <c r="D25" s="37" t="s">
        <v>21</v>
      </c>
      <c r="E25" s="22">
        <v>30</v>
      </c>
      <c r="F25" s="22">
        <v>30</v>
      </c>
      <c r="G25" s="380">
        <f>E25*бжу!C21/100</f>
        <v>3.09</v>
      </c>
      <c r="H25" s="380">
        <f>E25*бжу!D21/100</f>
        <v>0.33</v>
      </c>
      <c r="I25" s="380">
        <f>E25*бжу!E21/100</f>
        <v>20.7</v>
      </c>
      <c r="J25" s="380">
        <f>E25*бжу!G21/100</f>
        <v>0</v>
      </c>
      <c r="K25" s="380">
        <f>E25*бжу!F21/100</f>
        <v>100.2</v>
      </c>
      <c r="L25" s="23">
        <v>40</v>
      </c>
      <c r="M25" s="140">
        <f aca="true" t="shared" si="0" ref="M25:M31">L25*E25/1000</f>
        <v>1.2</v>
      </c>
    </row>
    <row r="26" spans="1:13" ht="45.75" customHeight="1">
      <c r="A26" s="481"/>
      <c r="B26" s="475"/>
      <c r="C26" s="475"/>
      <c r="D26" s="49" t="s">
        <v>252</v>
      </c>
      <c r="E26" s="23">
        <v>15</v>
      </c>
      <c r="F26" s="23">
        <v>15</v>
      </c>
      <c r="G26" s="380">
        <f>E26*бжу!C24/100</f>
        <v>2.67</v>
      </c>
      <c r="H26" s="380">
        <f>E26*бжу!D24/100</f>
        <v>1.5</v>
      </c>
      <c r="I26" s="380">
        <f>E26*бжу!E24/100</f>
        <v>0</v>
      </c>
      <c r="J26" s="380">
        <f>E26*бжу!G24/100</f>
        <v>0</v>
      </c>
      <c r="K26" s="380">
        <f>E26*бжу!F24/100</f>
        <v>24.3</v>
      </c>
      <c r="L26" s="24">
        <v>506</v>
      </c>
      <c r="M26" s="140">
        <f t="shared" si="0"/>
        <v>7.59</v>
      </c>
    </row>
    <row r="27" spans="1:13" ht="45.75" customHeight="1">
      <c r="A27" s="481"/>
      <c r="B27" s="475"/>
      <c r="C27" s="475"/>
      <c r="D27" s="49" t="s">
        <v>15</v>
      </c>
      <c r="E27" s="23">
        <v>80</v>
      </c>
      <c r="F27" s="23">
        <v>57.6</v>
      </c>
      <c r="G27" s="380">
        <f>E27*бжу!C36/100</f>
        <v>1.6</v>
      </c>
      <c r="H27" s="380">
        <f>E27*бжу!D36/100</f>
        <v>0.23199999999999998</v>
      </c>
      <c r="I27" s="380">
        <f>E27*бжу!E36/100</f>
        <v>9.968</v>
      </c>
      <c r="J27" s="380">
        <f>E27*бжу!G36/100</f>
        <v>11.52</v>
      </c>
      <c r="K27" s="380">
        <f>E27*бжу!F36/100</f>
        <v>46.08</v>
      </c>
      <c r="L27" s="22">
        <v>55</v>
      </c>
      <c r="M27" s="140">
        <f>L27*E27/1000</f>
        <v>4.4</v>
      </c>
    </row>
    <row r="28" spans="1:13" ht="45.75" customHeight="1">
      <c r="A28" s="481"/>
      <c r="B28" s="475"/>
      <c r="C28" s="475"/>
      <c r="D28" s="37" t="s">
        <v>16</v>
      </c>
      <c r="E28" s="22">
        <v>10</v>
      </c>
      <c r="F28" s="22">
        <v>8.4</v>
      </c>
      <c r="G28" s="380">
        <f>E28*бжу!C38/100</f>
        <v>0.14</v>
      </c>
      <c r="H28" s="380">
        <f>E28*бжу!D38/100</f>
        <v>0</v>
      </c>
      <c r="I28" s="380">
        <f>E28*бжу!E38/100</f>
        <v>0.8230000000000001</v>
      </c>
      <c r="J28" s="380">
        <f>E28*бжу!G38/100</f>
        <v>0.84</v>
      </c>
      <c r="K28" s="380">
        <f>E28*бжу!F37/100</f>
        <v>2.72</v>
      </c>
      <c r="L28" s="22">
        <v>42</v>
      </c>
      <c r="M28" s="140">
        <f t="shared" si="0"/>
        <v>0.42</v>
      </c>
    </row>
    <row r="29" spans="1:13" ht="45.75" customHeight="1">
      <c r="A29" s="481"/>
      <c r="B29" s="475"/>
      <c r="C29" s="475"/>
      <c r="D29" s="41" t="s">
        <v>304</v>
      </c>
      <c r="E29" s="23">
        <v>5</v>
      </c>
      <c r="F29" s="23">
        <v>4.35</v>
      </c>
      <c r="G29" s="380">
        <f>E29*бжу!C12/100</f>
        <v>0.635</v>
      </c>
      <c r="H29" s="380">
        <f>E29*бжу!D12/100</f>
        <v>0.5005</v>
      </c>
      <c r="I29" s="380">
        <f>E29*бжу!E12/100</f>
        <v>0.0305</v>
      </c>
      <c r="J29" s="380">
        <f>E29*бжу!G12/100</f>
        <v>0</v>
      </c>
      <c r="K29" s="380">
        <f>E29*бжу!F12/100</f>
        <v>6.85</v>
      </c>
      <c r="L29" s="22">
        <v>300</v>
      </c>
      <c r="M29" s="140">
        <f t="shared" si="0"/>
        <v>1.5</v>
      </c>
    </row>
    <row r="30" spans="1:13" ht="45.75" customHeight="1">
      <c r="A30" s="481"/>
      <c r="B30" s="475"/>
      <c r="C30" s="475"/>
      <c r="D30" s="41" t="s">
        <v>297</v>
      </c>
      <c r="E30" s="23">
        <v>2</v>
      </c>
      <c r="F30" s="23">
        <v>2</v>
      </c>
      <c r="G30" s="380">
        <f>E30*бжу!C15/100</f>
        <v>0</v>
      </c>
      <c r="H30" s="380">
        <f>E30*бжу!D15/100</f>
        <v>1.9980000000000002</v>
      </c>
      <c r="I30" s="380">
        <f>E30*бжу!E15/100</f>
        <v>0</v>
      </c>
      <c r="J30" s="380">
        <f>E30*бжу!G15/100</f>
        <v>0</v>
      </c>
      <c r="K30" s="380">
        <f>E30*бжу!F15/100</f>
        <v>17.98</v>
      </c>
      <c r="L30" s="22">
        <v>157</v>
      </c>
      <c r="M30" s="140">
        <f t="shared" si="0"/>
        <v>0.314</v>
      </c>
    </row>
    <row r="31" spans="1:13" ht="45.75" customHeight="1">
      <c r="A31" s="481"/>
      <c r="B31" s="475"/>
      <c r="C31" s="475"/>
      <c r="D31" s="37" t="s">
        <v>17</v>
      </c>
      <c r="E31" s="22">
        <v>10</v>
      </c>
      <c r="F31" s="22">
        <v>8</v>
      </c>
      <c r="G31" s="380">
        <f>E31*бжу!C37/100</f>
        <v>0.13</v>
      </c>
      <c r="H31" s="380">
        <f>E31*бжу!D37/100</f>
        <v>0.008</v>
      </c>
      <c r="I31" s="380">
        <f>E31*бжу!E38/100</f>
        <v>0.8230000000000001</v>
      </c>
      <c r="J31" s="380">
        <f>E31*бжу!G38/100</f>
        <v>0.84</v>
      </c>
      <c r="K31" s="380">
        <f>E31*бжу!F38/100</f>
        <v>3.44</v>
      </c>
      <c r="L31" s="22">
        <v>50</v>
      </c>
      <c r="M31" s="140">
        <f t="shared" si="0"/>
        <v>0.5</v>
      </c>
    </row>
    <row r="32" spans="1:13" ht="45.75" customHeight="1">
      <c r="A32" s="479"/>
      <c r="B32" s="479"/>
      <c r="C32" s="479"/>
      <c r="D32" s="479"/>
      <c r="E32" s="479"/>
      <c r="F32" s="479"/>
      <c r="G32" s="383">
        <f>G25+G26+G27+G28+G29+G30+G31</f>
        <v>8.265</v>
      </c>
      <c r="H32" s="383">
        <f>H25+H26+H27+H28+H29+H30+H31</f>
        <v>4.5685</v>
      </c>
      <c r="I32" s="383">
        <f>I25+I26+I27+I28+I29+I30+I31</f>
        <v>32.3445</v>
      </c>
      <c r="J32" s="383">
        <f>J25+J26+J27+J28+J29+J30+J31</f>
        <v>13.2</v>
      </c>
      <c r="K32" s="383">
        <f>K25+K26+K27+K28+K29+K30+K31</f>
        <v>201.56999999999996</v>
      </c>
      <c r="L32" s="27"/>
      <c r="M32" s="137">
        <f>SUM(M25:M31)</f>
        <v>15.924</v>
      </c>
    </row>
    <row r="33" spans="1:15" ht="43.5" customHeight="1">
      <c r="A33" s="520" t="s">
        <v>265</v>
      </c>
      <c r="B33" s="511" t="s">
        <v>268</v>
      </c>
      <c r="C33" s="607" t="s">
        <v>333</v>
      </c>
      <c r="D33" s="37" t="s">
        <v>311</v>
      </c>
      <c r="E33" s="22">
        <v>166</v>
      </c>
      <c r="F33" s="22">
        <v>132.8</v>
      </c>
      <c r="G33" s="380">
        <f>E33*бжу!C40/100</f>
        <v>2.988</v>
      </c>
      <c r="H33" s="380">
        <f>E33*бжу!D40/100</f>
        <v>0.1328</v>
      </c>
      <c r="I33" s="380">
        <f>E33*бжу!E40/100</f>
        <v>7.569599999999999</v>
      </c>
      <c r="J33" s="380">
        <f>E33*бжу!G40/100</f>
        <v>59.76</v>
      </c>
      <c r="K33" s="380">
        <f>E33*бжу!F40/100</f>
        <v>35.856</v>
      </c>
      <c r="L33" s="139">
        <v>55</v>
      </c>
      <c r="M33" s="140">
        <f>E33*L33/1000</f>
        <v>9.13</v>
      </c>
      <c r="N33"/>
      <c r="O33"/>
    </row>
    <row r="34" spans="1:15" ht="43.5" customHeight="1">
      <c r="A34" s="521"/>
      <c r="B34" s="512"/>
      <c r="C34" s="608"/>
      <c r="D34" s="41" t="s">
        <v>297</v>
      </c>
      <c r="E34" s="22">
        <v>5</v>
      </c>
      <c r="F34" s="22">
        <v>5</v>
      </c>
      <c r="G34" s="380">
        <f>E34*бжу!C15/100</f>
        <v>0</v>
      </c>
      <c r="H34" s="380">
        <f>E34*бжу!D15/100</f>
        <v>4.995</v>
      </c>
      <c r="I34" s="380">
        <f>E34*бжу!E15/100</f>
        <v>0</v>
      </c>
      <c r="J34" s="380">
        <f>E34*бжу!G15/100</f>
        <v>0</v>
      </c>
      <c r="K34" s="380">
        <f>E34*бжу!F15/100</f>
        <v>44.95</v>
      </c>
      <c r="L34" s="139">
        <v>157</v>
      </c>
      <c r="M34" s="140">
        <f aca="true" t="shared" si="1" ref="M34:M44">E34*L34/1000</f>
        <v>0.785</v>
      </c>
      <c r="N34"/>
      <c r="O34"/>
    </row>
    <row r="35" spans="1:15" ht="43.5" customHeight="1">
      <c r="A35" s="521"/>
      <c r="B35" s="512"/>
      <c r="C35" s="608"/>
      <c r="D35" s="73" t="s">
        <v>17</v>
      </c>
      <c r="E35" s="65">
        <v>8</v>
      </c>
      <c r="F35" s="123">
        <v>6.4</v>
      </c>
      <c r="G35" s="380">
        <f>E35*бжу!C37/100</f>
        <v>0.10400000000000001</v>
      </c>
      <c r="H35" s="380">
        <f>E35*бжу!D37/100</f>
        <v>0.0064</v>
      </c>
      <c r="I35" s="380">
        <f>E35*бжу!E37/100</f>
        <v>0.5376</v>
      </c>
      <c r="J35" s="380">
        <f>E35*бжу!G37/100</f>
        <v>0.32</v>
      </c>
      <c r="K35" s="380">
        <f>E35*бжу!F37/100</f>
        <v>2.176</v>
      </c>
      <c r="L35" s="194">
        <v>50</v>
      </c>
      <c r="M35" s="140">
        <f t="shared" si="1"/>
        <v>0.4</v>
      </c>
      <c r="N35"/>
      <c r="O35"/>
    </row>
    <row r="36" spans="1:15" ht="43.5" customHeight="1">
      <c r="A36" s="521"/>
      <c r="B36" s="512"/>
      <c r="C36" s="608"/>
      <c r="D36" s="73" t="s">
        <v>16</v>
      </c>
      <c r="E36" s="123">
        <v>11</v>
      </c>
      <c r="F36" s="123">
        <v>9.24</v>
      </c>
      <c r="G36" s="380">
        <f>E36*бжу!C38/100</f>
        <v>0.154</v>
      </c>
      <c r="H36" s="380">
        <f>E36*бжу!D38/100</f>
        <v>0</v>
      </c>
      <c r="I36" s="380">
        <f>E36*бжу!E38/100</f>
        <v>0.9053</v>
      </c>
      <c r="J36" s="380">
        <f>E36*бжу!G38/100</f>
        <v>0.924</v>
      </c>
      <c r="K36" s="380">
        <f>E36*бжу!F38/100</f>
        <v>3.784</v>
      </c>
      <c r="L36" s="194">
        <v>42</v>
      </c>
      <c r="M36" s="140">
        <f t="shared" si="1"/>
        <v>0.462</v>
      </c>
      <c r="N36"/>
      <c r="O36"/>
    </row>
    <row r="37" spans="1:15" ht="43.5" customHeight="1">
      <c r="A37" s="521"/>
      <c r="B37" s="512"/>
      <c r="C37" s="608"/>
      <c r="D37" s="73" t="s">
        <v>21</v>
      </c>
      <c r="E37" s="123">
        <v>2</v>
      </c>
      <c r="F37" s="123">
        <v>2</v>
      </c>
      <c r="G37" s="380">
        <f>E37*бжу!C21/100</f>
        <v>0.20600000000000002</v>
      </c>
      <c r="H37" s="380">
        <f>E37*бжу!D21/100</f>
        <v>0.022000000000000002</v>
      </c>
      <c r="I37" s="380">
        <f>E37*бжу!E21/100</f>
        <v>1.38</v>
      </c>
      <c r="J37" s="380">
        <f>E37*бжу!G21/100</f>
        <v>0</v>
      </c>
      <c r="K37" s="380">
        <f>E37*бжу!F21/100</f>
        <v>6.68</v>
      </c>
      <c r="L37" s="194">
        <v>40</v>
      </c>
      <c r="M37" s="140">
        <f t="shared" si="1"/>
        <v>0.08</v>
      </c>
      <c r="N37"/>
      <c r="O37"/>
    </row>
    <row r="38" spans="1:15" ht="43.5" customHeight="1">
      <c r="A38" s="521"/>
      <c r="B38" s="512"/>
      <c r="C38" s="608"/>
      <c r="D38" s="73" t="s">
        <v>296</v>
      </c>
      <c r="E38" s="123">
        <v>1</v>
      </c>
      <c r="F38" s="123">
        <v>1</v>
      </c>
      <c r="G38" s="380">
        <f>E38*бжу!C19/100</f>
        <v>0</v>
      </c>
      <c r="H38" s="380">
        <f>E38*бжу!D19/100</f>
        <v>0</v>
      </c>
      <c r="I38" s="380">
        <f>E38*бжу!E19/100</f>
        <v>0.998</v>
      </c>
      <c r="J38" s="380">
        <f>E38*бжу!G19/100</f>
        <v>0</v>
      </c>
      <c r="K38" s="380">
        <f>E38*бжу!F19/100</f>
        <v>3.79</v>
      </c>
      <c r="L38" s="194">
        <v>60</v>
      </c>
      <c r="M38" s="140">
        <f t="shared" si="1"/>
        <v>0.06</v>
      </c>
      <c r="N38"/>
      <c r="O38"/>
    </row>
    <row r="39" spans="1:15" ht="43.5" customHeight="1">
      <c r="A39" s="521"/>
      <c r="B39" s="512"/>
      <c r="C39" s="608"/>
      <c r="D39" s="73" t="s">
        <v>249</v>
      </c>
      <c r="E39" s="123">
        <v>36</v>
      </c>
      <c r="F39" s="123">
        <v>36</v>
      </c>
      <c r="G39" s="380">
        <f>E39*бжу!C24/100</f>
        <v>6.408</v>
      </c>
      <c r="H39" s="380">
        <f>E39*бжу!D24/100</f>
        <v>3.6</v>
      </c>
      <c r="I39" s="380">
        <f>E39*бжу!E24/100</f>
        <v>0</v>
      </c>
      <c r="J39" s="380">
        <f>E39*бжу!G24/100</f>
        <v>0</v>
      </c>
      <c r="K39" s="380">
        <f>E39*бжу!F24/100</f>
        <v>58.32</v>
      </c>
      <c r="L39" s="194">
        <v>506</v>
      </c>
      <c r="M39" s="140">
        <f t="shared" si="1"/>
        <v>18.216</v>
      </c>
      <c r="N39"/>
      <c r="O39"/>
    </row>
    <row r="40" spans="1:15" ht="43.5" customHeight="1">
      <c r="A40" s="521"/>
      <c r="B40" s="512"/>
      <c r="C40" s="608"/>
      <c r="D40" s="73" t="s">
        <v>267</v>
      </c>
      <c r="E40" s="123">
        <v>8</v>
      </c>
      <c r="F40" s="123">
        <v>8</v>
      </c>
      <c r="G40" s="380">
        <f>E40*бжу!C6/100</f>
        <v>0.8640000000000001</v>
      </c>
      <c r="H40" s="380">
        <f>E40*бжу!D6/100</f>
        <v>0.248</v>
      </c>
      <c r="I40" s="380">
        <f>E40*бжу!E6/100</f>
        <v>5.06</v>
      </c>
      <c r="J40" s="380">
        <f>E40*бжу!G6/100</f>
        <v>0</v>
      </c>
      <c r="K40" s="380">
        <f>E40*бжу!F6/100</f>
        <v>22.88</v>
      </c>
      <c r="L40" s="194">
        <v>115</v>
      </c>
      <c r="M40" s="140">
        <f t="shared" si="1"/>
        <v>0.92</v>
      </c>
      <c r="N40"/>
      <c r="O40"/>
    </row>
    <row r="41" spans="1:15" ht="43.5" customHeight="1">
      <c r="A41" s="521"/>
      <c r="B41" s="512"/>
      <c r="C41" s="608"/>
      <c r="D41" s="73" t="s">
        <v>16</v>
      </c>
      <c r="E41" s="123">
        <v>6</v>
      </c>
      <c r="F41" s="123">
        <v>5.04</v>
      </c>
      <c r="G41" s="380">
        <f>E41*бжу!C38/100</f>
        <v>0.08399999999999999</v>
      </c>
      <c r="H41" s="380">
        <f>E41*бжу!D38/100</f>
        <v>0</v>
      </c>
      <c r="I41" s="380">
        <f>E41*бжу!E38/100</f>
        <v>0.4938</v>
      </c>
      <c r="J41" s="380">
        <f>E41*бжу!G38/100</f>
        <v>0.504</v>
      </c>
      <c r="K41" s="380">
        <f>E41*бжу!F38/100</f>
        <v>2.0639999999999996</v>
      </c>
      <c r="L41" s="194">
        <v>42</v>
      </c>
      <c r="M41" s="140">
        <f t="shared" si="1"/>
        <v>0.252</v>
      </c>
      <c r="N41"/>
      <c r="O41"/>
    </row>
    <row r="42" spans="1:15" ht="43.5" customHeight="1">
      <c r="A42" s="521"/>
      <c r="B42" s="512"/>
      <c r="C42" s="608"/>
      <c r="D42" s="73" t="s">
        <v>335</v>
      </c>
      <c r="E42" s="123">
        <v>4</v>
      </c>
      <c r="F42" s="123">
        <v>3.48</v>
      </c>
      <c r="G42" s="380">
        <f>E42*бжу!C12/100</f>
        <v>0.508</v>
      </c>
      <c r="H42" s="380">
        <f>E42*бжу!D12/100</f>
        <v>0.4004</v>
      </c>
      <c r="I42" s="380">
        <f>E42*бжу!E12/100</f>
        <v>0.024399999999999998</v>
      </c>
      <c r="J42" s="380">
        <f>E42*бжу!G12/100</f>
        <v>0</v>
      </c>
      <c r="K42" s="380">
        <f>E42*бжу!F12/100</f>
        <v>5.48</v>
      </c>
      <c r="L42" s="194">
        <v>300</v>
      </c>
      <c r="M42" s="140">
        <f t="shared" si="1"/>
        <v>1.2</v>
      </c>
      <c r="N42"/>
      <c r="O42"/>
    </row>
    <row r="43" spans="1:15" ht="43.5" customHeight="1">
      <c r="A43" s="521"/>
      <c r="B43" s="512"/>
      <c r="C43" s="608"/>
      <c r="D43" s="73" t="s">
        <v>269</v>
      </c>
      <c r="E43" s="123">
        <v>6</v>
      </c>
      <c r="F43" s="123">
        <v>6</v>
      </c>
      <c r="G43" s="380">
        <f>E43*бжу!C22/100</f>
        <v>0.5219999999999999</v>
      </c>
      <c r="H43" s="380">
        <f>E43*бжу!D22/100</f>
        <v>0.09</v>
      </c>
      <c r="I43" s="380">
        <f>E43*бжу!E22/100</f>
        <v>2.4</v>
      </c>
      <c r="J43" s="380">
        <f>E43*бжу!G22/100</f>
        <v>0</v>
      </c>
      <c r="K43" s="380">
        <f>E43*бжу!F22/100</f>
        <v>12.54</v>
      </c>
      <c r="L43" s="194">
        <v>78</v>
      </c>
      <c r="M43" s="140">
        <f t="shared" si="1"/>
        <v>0.468</v>
      </c>
      <c r="N43"/>
      <c r="O43"/>
    </row>
    <row r="44" spans="1:15" ht="43.5" customHeight="1">
      <c r="A44" s="521"/>
      <c r="B44" s="512"/>
      <c r="C44" s="608"/>
      <c r="D44" s="73" t="s">
        <v>297</v>
      </c>
      <c r="E44" s="123">
        <v>4</v>
      </c>
      <c r="F44" s="123">
        <v>4</v>
      </c>
      <c r="G44" s="380">
        <f>E44*бжу!C15/100</f>
        <v>0</v>
      </c>
      <c r="H44" s="380">
        <f>E44*бжу!D15/100</f>
        <v>3.9960000000000004</v>
      </c>
      <c r="I44" s="380">
        <f>E44*бжу!E15/100</f>
        <v>0</v>
      </c>
      <c r="J44" s="380">
        <f>E44*бжу!G15/100</f>
        <v>0</v>
      </c>
      <c r="K44" s="380">
        <f>E44*бжу!F15/100</f>
        <v>35.96</v>
      </c>
      <c r="L44" s="194">
        <v>157</v>
      </c>
      <c r="M44" s="140">
        <f t="shared" si="1"/>
        <v>0.628</v>
      </c>
      <c r="N44"/>
      <c r="O44"/>
    </row>
    <row r="45" spans="1:15" ht="43.5" customHeight="1">
      <c r="A45" s="479"/>
      <c r="B45" s="479"/>
      <c r="C45" s="479"/>
      <c r="D45" s="479"/>
      <c r="E45" s="479"/>
      <c r="F45" s="479"/>
      <c r="G45" s="383">
        <f>G33+G34+G35+G36+G37+G38+G39+G40+G41+G42+G44</f>
        <v>11.315999999999999</v>
      </c>
      <c r="H45" s="383">
        <f>H33+H34+H35+H36+H37+H38+H39+H40+H41+H42+H44</f>
        <v>13.400599999999999</v>
      </c>
      <c r="I45" s="383">
        <f>I33+I34+I35+I36+I37+I38+I39+I40+I41+I42+I44</f>
        <v>16.9687</v>
      </c>
      <c r="J45" s="383">
        <f>J33+J34+J35+J36+J37+J38+J39+J40+J41+J42+J44</f>
        <v>61.507999999999996</v>
      </c>
      <c r="K45" s="383">
        <f>K33+K34+K35+K36+K37+K38+K39+K40+K41+K42+K44</f>
        <v>221.94000000000003</v>
      </c>
      <c r="L45" s="27"/>
      <c r="M45" s="133">
        <f>SUM(M33:M44)</f>
        <v>32.601</v>
      </c>
      <c r="N45"/>
      <c r="O45"/>
    </row>
    <row r="46" spans="1:13" ht="45.75" customHeight="1">
      <c r="A46" s="488" t="s">
        <v>213</v>
      </c>
      <c r="B46" s="473">
        <v>200</v>
      </c>
      <c r="C46" s="473">
        <v>393</v>
      </c>
      <c r="D46" s="28" t="s">
        <v>126</v>
      </c>
      <c r="E46" s="24">
        <v>5</v>
      </c>
      <c r="F46" s="24">
        <v>5</v>
      </c>
      <c r="G46" s="380">
        <f>E46*бжу!C35/100</f>
        <v>0</v>
      </c>
      <c r="H46" s="380">
        <f>E46*бжу!D35/100</f>
        <v>0.22</v>
      </c>
      <c r="I46" s="380">
        <f>E46*бжу!E35/100</f>
        <v>0.31</v>
      </c>
      <c r="J46" s="380">
        <f>E46*бжу!G35/100</f>
        <v>0.4</v>
      </c>
      <c r="K46" s="380">
        <f>E46*бжу!F35/100</f>
        <v>13.95</v>
      </c>
      <c r="L46" s="23">
        <v>390</v>
      </c>
      <c r="M46" s="155">
        <f>L46*E46/1000</f>
        <v>1.95</v>
      </c>
    </row>
    <row r="47" spans="1:13" ht="45.75" customHeight="1">
      <c r="A47" s="488"/>
      <c r="B47" s="473"/>
      <c r="C47" s="473"/>
      <c r="D47" s="28" t="s">
        <v>114</v>
      </c>
      <c r="E47" s="24">
        <v>5</v>
      </c>
      <c r="F47" s="24">
        <v>5</v>
      </c>
      <c r="G47" s="380">
        <f>E47*бжу!C30/100</f>
        <v>0.02</v>
      </c>
      <c r="H47" s="380">
        <f>E47*бжу!D30/100</f>
        <v>0.0175</v>
      </c>
      <c r="I47" s="380">
        <f>E47*бжу!E30/100</f>
        <v>0.4575</v>
      </c>
      <c r="J47" s="380">
        <f>E47*бжу!G30/100</f>
        <v>7.26</v>
      </c>
      <c r="K47" s="380">
        <f>E47*бжу!F30/100</f>
        <v>1.98</v>
      </c>
      <c r="L47" s="23">
        <v>128</v>
      </c>
      <c r="M47" s="155">
        <f>L47*E47/1000</f>
        <v>0.64</v>
      </c>
    </row>
    <row r="48" spans="1:13" ht="45.75" customHeight="1">
      <c r="A48" s="488"/>
      <c r="B48" s="473"/>
      <c r="C48" s="473"/>
      <c r="D48" s="28" t="s">
        <v>296</v>
      </c>
      <c r="E48" s="22">
        <v>5</v>
      </c>
      <c r="F48" s="22">
        <v>5</v>
      </c>
      <c r="G48" s="380">
        <f>E48*бжу!C19/100</f>
        <v>0</v>
      </c>
      <c r="H48" s="380">
        <f>E48*бжу!D19/100</f>
        <v>0</v>
      </c>
      <c r="I48" s="380">
        <f>E48*бжу!E19/100</f>
        <v>4.99</v>
      </c>
      <c r="J48" s="380">
        <f>E48*бжу!G19/100</f>
        <v>0</v>
      </c>
      <c r="K48" s="380">
        <f>E48*бжу!F19/100</f>
        <v>18.95</v>
      </c>
      <c r="L48" s="23">
        <v>60</v>
      </c>
      <c r="M48" s="155">
        <f>L48*E48/1000</f>
        <v>0.3</v>
      </c>
    </row>
    <row r="49" spans="1:13" ht="45.75" customHeight="1">
      <c r="A49" s="479"/>
      <c r="B49" s="479"/>
      <c r="C49" s="479"/>
      <c r="D49" s="479"/>
      <c r="E49" s="479"/>
      <c r="F49" s="479"/>
      <c r="G49" s="383">
        <f>G46+G47+G48</f>
        <v>0.02</v>
      </c>
      <c r="H49" s="383">
        <f>H46+H47+H48</f>
        <v>0.2375</v>
      </c>
      <c r="I49" s="383">
        <f>I46+I47+I48</f>
        <v>5.7575</v>
      </c>
      <c r="J49" s="383">
        <f>J46+J47+J48</f>
        <v>7.66</v>
      </c>
      <c r="K49" s="383">
        <f>K46+K47+K48</f>
        <v>34.879999999999995</v>
      </c>
      <c r="L49" s="27"/>
      <c r="M49" s="137">
        <f>SUM(M46:M48)</f>
        <v>2.8899999999999997</v>
      </c>
    </row>
    <row r="50" spans="1:13" ht="45.75" customHeight="1">
      <c r="A50" s="56" t="s">
        <v>34</v>
      </c>
      <c r="B50" s="46">
        <v>35</v>
      </c>
      <c r="C50" s="46"/>
      <c r="D50" s="41" t="s">
        <v>19</v>
      </c>
      <c r="E50" s="23">
        <v>35</v>
      </c>
      <c r="F50" s="23">
        <v>35</v>
      </c>
      <c r="G50" s="383">
        <f>E50*бжу!C23/100</f>
        <v>2.31</v>
      </c>
      <c r="H50" s="383">
        <f>E50*бжу!D23/100</f>
        <v>0.42</v>
      </c>
      <c r="I50" s="383">
        <f>E50*бжу!E23/100</f>
        <v>12.355</v>
      </c>
      <c r="J50" s="383">
        <f>E50*бжу!G23/100</f>
        <v>0</v>
      </c>
      <c r="K50" s="383">
        <f>E50*бжу!F23/100</f>
        <v>63.35</v>
      </c>
      <c r="L50" s="23">
        <v>62</v>
      </c>
      <c r="M50" s="141">
        <f>L50*E50/1000</f>
        <v>2.17</v>
      </c>
    </row>
    <row r="51" spans="1:13" ht="45.75" customHeight="1">
      <c r="A51" s="496" t="s">
        <v>23</v>
      </c>
      <c r="B51" s="496"/>
      <c r="C51" s="496"/>
      <c r="D51" s="496"/>
      <c r="E51" s="496"/>
      <c r="F51" s="496"/>
      <c r="G51" s="382">
        <f>G24+G32+G45+G49+G50</f>
        <v>23.080999999999996</v>
      </c>
      <c r="H51" s="382">
        <f>H24+H32+H45+H49+H50</f>
        <v>21.686000000000003</v>
      </c>
      <c r="I51" s="382">
        <f>I24+I32+I45+I49+I50</f>
        <v>73.6657</v>
      </c>
      <c r="J51" s="382">
        <f>J24+J32+J45+J49+J50</f>
        <v>88.60799999999999</v>
      </c>
      <c r="K51" s="382">
        <f>K24+K32+K45+K49+K50</f>
        <v>574.918</v>
      </c>
      <c r="L51" s="305"/>
      <c r="M51" s="262">
        <f>M24+M32+M45+M49+M50</f>
        <v>57.176</v>
      </c>
    </row>
    <row r="52" spans="1:13" ht="45.75" customHeight="1">
      <c r="A52" s="467" t="s">
        <v>20</v>
      </c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9"/>
    </row>
    <row r="53" spans="1:13" ht="45.75" customHeight="1">
      <c r="A53" s="476" t="s">
        <v>190</v>
      </c>
      <c r="B53" s="482">
        <v>150</v>
      </c>
      <c r="C53" s="482">
        <v>182</v>
      </c>
      <c r="D53" s="41" t="s">
        <v>299</v>
      </c>
      <c r="E53" s="23">
        <v>25</v>
      </c>
      <c r="F53" s="23">
        <v>25</v>
      </c>
      <c r="G53" s="380">
        <f>E53*бжу!C9/100</f>
        <v>2.75</v>
      </c>
      <c r="H53" s="380">
        <f>E53*бжу!D9/100</f>
        <v>1.55</v>
      </c>
      <c r="I53" s="380">
        <f>E53*бжу!E9/100</f>
        <v>12.85</v>
      </c>
      <c r="J53" s="380">
        <f>E53*бжу!G9/100</f>
        <v>0</v>
      </c>
      <c r="K53" s="380">
        <f>E53*бжу!F9/100</f>
        <v>76.25</v>
      </c>
      <c r="L53" s="23">
        <v>50</v>
      </c>
      <c r="M53" s="140">
        <f>L53*E53/1000</f>
        <v>1.25</v>
      </c>
    </row>
    <row r="54" spans="1:13" ht="45.75" customHeight="1">
      <c r="A54" s="477"/>
      <c r="B54" s="482"/>
      <c r="C54" s="482"/>
      <c r="D54" s="41" t="s">
        <v>10</v>
      </c>
      <c r="E54" s="23">
        <v>4</v>
      </c>
      <c r="F54" s="23">
        <v>4</v>
      </c>
      <c r="G54" s="380">
        <f>E54*бжу!C14/100</f>
        <v>0.1</v>
      </c>
      <c r="H54" s="380">
        <f>E54*бжу!D14/100</f>
        <v>2.46</v>
      </c>
      <c r="I54" s="380">
        <f>E54*бжу!E14/100</f>
        <v>0.272</v>
      </c>
      <c r="J54" s="380">
        <f>E54*бжу!G14/100</f>
        <v>0</v>
      </c>
      <c r="K54" s="380">
        <f>E54*бжу!F14/100</f>
        <v>22.64</v>
      </c>
      <c r="L54" s="23">
        <v>500</v>
      </c>
      <c r="M54" s="140">
        <f>L54*E54/1000</f>
        <v>2</v>
      </c>
    </row>
    <row r="55" spans="1:13" ht="43.5" customHeight="1">
      <c r="A55" s="477"/>
      <c r="B55" s="482"/>
      <c r="C55" s="482"/>
      <c r="D55" s="41" t="s">
        <v>18</v>
      </c>
      <c r="E55" s="23">
        <v>100</v>
      </c>
      <c r="F55" s="23">
        <v>100</v>
      </c>
      <c r="G55" s="380">
        <f>E55*бжу!C17/100</f>
        <v>2.8</v>
      </c>
      <c r="H55" s="380">
        <f>E55*бжу!D17/100</f>
        <v>3.2</v>
      </c>
      <c r="I55" s="380">
        <f>E55*бжу!E17/100</f>
        <v>9.4</v>
      </c>
      <c r="J55" s="380">
        <f>E55*бжу!G17/100</f>
        <v>1.3</v>
      </c>
      <c r="K55" s="380">
        <f>E55*бжу!F17/100</f>
        <v>58</v>
      </c>
      <c r="L55" s="23">
        <v>46</v>
      </c>
      <c r="M55" s="140">
        <f>L55*E55/1000</f>
        <v>4.6</v>
      </c>
    </row>
    <row r="56" spans="1:13" ht="45.75" customHeight="1">
      <c r="A56" s="478"/>
      <c r="B56" s="482"/>
      <c r="C56" s="482"/>
      <c r="D56" s="41" t="s">
        <v>296</v>
      </c>
      <c r="E56" s="23">
        <v>3</v>
      </c>
      <c r="F56" s="23">
        <v>3</v>
      </c>
      <c r="G56" s="380">
        <f>E56*бжу!C19/100</f>
        <v>0</v>
      </c>
      <c r="H56" s="380">
        <f>E56*бжу!D19/100</f>
        <v>0</v>
      </c>
      <c r="I56" s="380">
        <f>E56*бжу!E19/100</f>
        <v>2.9939999999999998</v>
      </c>
      <c r="J56" s="380">
        <f>E56*бжу!G19/100</f>
        <v>0</v>
      </c>
      <c r="K56" s="380">
        <f>E56*бжу!F19/100</f>
        <v>11.37</v>
      </c>
      <c r="L56" s="23">
        <v>60</v>
      </c>
      <c r="M56" s="140">
        <f>L56*E56/1000</f>
        <v>0.18</v>
      </c>
    </row>
    <row r="57" spans="1:15" s="8" customFormat="1" ht="60.75" customHeight="1">
      <c r="A57" s="479"/>
      <c r="B57" s="479"/>
      <c r="C57" s="479"/>
      <c r="D57" s="479"/>
      <c r="E57" s="479"/>
      <c r="F57" s="479"/>
      <c r="G57" s="383">
        <f>G53+G54+G55+G56</f>
        <v>5.65</v>
      </c>
      <c r="H57" s="383">
        <f>H53+H54+H55+H56</f>
        <v>7.21</v>
      </c>
      <c r="I57" s="383">
        <f>I53+I54+I55+I56</f>
        <v>25.516</v>
      </c>
      <c r="J57" s="383">
        <f>J53+J54+J55+J56</f>
        <v>1.3</v>
      </c>
      <c r="K57" s="383">
        <f>K53+K54+K55+K56</f>
        <v>168.26</v>
      </c>
      <c r="L57" s="27"/>
      <c r="M57" s="137">
        <f>SUM(M53:M56)</f>
        <v>8.03</v>
      </c>
      <c r="N57" s="7"/>
      <c r="O57" s="7"/>
    </row>
    <row r="58" spans="1:13" ht="45.75" customHeight="1">
      <c r="A58" s="555" t="s">
        <v>168</v>
      </c>
      <c r="B58" s="486">
        <v>150</v>
      </c>
      <c r="C58" s="514">
        <v>411</v>
      </c>
      <c r="D58" s="41" t="s">
        <v>295</v>
      </c>
      <c r="E58" s="23">
        <v>1</v>
      </c>
      <c r="F58" s="23">
        <v>1</v>
      </c>
      <c r="G58" s="380">
        <f>E58*бжу!C27/100</f>
        <v>0.2</v>
      </c>
      <c r="H58" s="380">
        <f>E58*бжу!D27/100</f>
        <v>0.051</v>
      </c>
      <c r="I58" s="380">
        <f>E58*бжу!E27/100</f>
        <v>0.15</v>
      </c>
      <c r="J58" s="380">
        <f>E58*бжу!G27/100</f>
        <v>0.1</v>
      </c>
      <c r="K58" s="380">
        <f>E58*бжу!F27/100</f>
        <v>0</v>
      </c>
      <c r="L58" s="157">
        <v>555</v>
      </c>
      <c r="M58" s="135">
        <f>L58*E58/1000</f>
        <v>0.555</v>
      </c>
    </row>
    <row r="59" spans="1:13" ht="45.75" customHeight="1">
      <c r="A59" s="555"/>
      <c r="B59" s="486"/>
      <c r="C59" s="515"/>
      <c r="D59" s="41" t="s">
        <v>296</v>
      </c>
      <c r="E59" s="22">
        <v>6</v>
      </c>
      <c r="F59" s="22">
        <v>6</v>
      </c>
      <c r="G59" s="380">
        <f>E59*бжу!C19/100</f>
        <v>0</v>
      </c>
      <c r="H59" s="380">
        <f>E59*бжу!D19/100</f>
        <v>0</v>
      </c>
      <c r="I59" s="380">
        <f>E59*бжу!E19/100</f>
        <v>5.9879999999999995</v>
      </c>
      <c r="J59" s="380">
        <f>E59*бжу!G19/100</f>
        <v>0</v>
      </c>
      <c r="K59" s="380">
        <f>E59*бжу!F19/100</f>
        <v>22.74</v>
      </c>
      <c r="L59" s="23">
        <v>60</v>
      </c>
      <c r="M59" s="135">
        <f>L59*E59/1000</f>
        <v>0.36</v>
      </c>
    </row>
    <row r="60" spans="1:13" ht="45.75" customHeight="1">
      <c r="A60" s="479"/>
      <c r="B60" s="479"/>
      <c r="C60" s="479"/>
      <c r="D60" s="479"/>
      <c r="E60" s="479"/>
      <c r="F60" s="479"/>
      <c r="G60" s="383">
        <f>G58+G59</f>
        <v>0.2</v>
      </c>
      <c r="H60" s="383">
        <f>H58+H59</f>
        <v>0.051</v>
      </c>
      <c r="I60" s="383">
        <f>I58+I59</f>
        <v>6.138</v>
      </c>
      <c r="J60" s="383">
        <f>J58+J59</f>
        <v>0.1</v>
      </c>
      <c r="K60" s="383">
        <f>K58+K59</f>
        <v>22.74</v>
      </c>
      <c r="L60" s="27"/>
      <c r="M60" s="133">
        <f>SUM(M58:M59)</f>
        <v>0.915</v>
      </c>
    </row>
    <row r="61" spans="1:13" s="7" customFormat="1" ht="42" customHeight="1">
      <c r="A61" s="35" t="s">
        <v>35</v>
      </c>
      <c r="B61" s="36">
        <v>25</v>
      </c>
      <c r="C61" s="36"/>
      <c r="D61" s="37" t="s">
        <v>11</v>
      </c>
      <c r="E61" s="22">
        <v>25</v>
      </c>
      <c r="F61" s="22">
        <v>25</v>
      </c>
      <c r="G61" s="383">
        <f>E61*бжу!C22/100</f>
        <v>2.175</v>
      </c>
      <c r="H61" s="383">
        <f>E61*бжу!D22/100</f>
        <v>0.375</v>
      </c>
      <c r="I61" s="383">
        <f>E61*бжу!E22/100</f>
        <v>10</v>
      </c>
      <c r="J61" s="383">
        <f>E61*бжу!G22/100</f>
        <v>0</v>
      </c>
      <c r="K61" s="383">
        <f>E61*бжу!F22/100</f>
        <v>52.25</v>
      </c>
      <c r="L61" s="157">
        <v>62</v>
      </c>
      <c r="M61" s="136">
        <f>L61*E61/1000</f>
        <v>1.55</v>
      </c>
    </row>
    <row r="62" spans="1:13" ht="45.75" customHeight="1">
      <c r="A62" s="26" t="s">
        <v>137</v>
      </c>
      <c r="B62" s="27">
        <v>18</v>
      </c>
      <c r="C62" s="27"/>
      <c r="D62" s="49" t="s">
        <v>138</v>
      </c>
      <c r="E62" s="23">
        <v>18</v>
      </c>
      <c r="F62" s="23">
        <v>18</v>
      </c>
      <c r="G62" s="383">
        <v>0.88</v>
      </c>
      <c r="H62" s="383">
        <v>2.16</v>
      </c>
      <c r="I62" s="383">
        <v>8.04</v>
      </c>
      <c r="J62" s="383">
        <v>0</v>
      </c>
      <c r="K62" s="36">
        <v>55.2</v>
      </c>
      <c r="L62" s="24">
        <v>132</v>
      </c>
      <c r="M62" s="137">
        <f>L62*E62/1000</f>
        <v>2.376</v>
      </c>
    </row>
    <row r="63" spans="1:13" ht="45.75" customHeight="1">
      <c r="A63" s="496" t="s">
        <v>25</v>
      </c>
      <c r="B63" s="496"/>
      <c r="C63" s="496"/>
      <c r="D63" s="496"/>
      <c r="E63" s="496"/>
      <c r="F63" s="496"/>
      <c r="G63" s="382">
        <f>G57+G60+G61+G62</f>
        <v>8.905000000000001</v>
      </c>
      <c r="H63" s="382">
        <f>H57+H60+H61+H62</f>
        <v>9.796</v>
      </c>
      <c r="I63" s="382">
        <f>I57+I60+I61+I62</f>
        <v>49.693999999999996</v>
      </c>
      <c r="J63" s="382">
        <f>J57+J60+J61+J62</f>
        <v>1.4000000000000001</v>
      </c>
      <c r="K63" s="382">
        <f>K57+K60+K61+K62</f>
        <v>298.45</v>
      </c>
      <c r="L63" s="305"/>
      <c r="M63" s="250">
        <f>M57+M60+M61+M62</f>
        <v>12.871</v>
      </c>
    </row>
    <row r="64" spans="1:15" ht="39.75" customHeight="1">
      <c r="A64" s="359" t="s">
        <v>219</v>
      </c>
      <c r="B64" s="359">
        <v>5</v>
      </c>
      <c r="C64" s="359"/>
      <c r="D64" s="365" t="s">
        <v>218</v>
      </c>
      <c r="E64" s="282">
        <v>5</v>
      </c>
      <c r="F64" s="282">
        <v>5</v>
      </c>
      <c r="G64" s="382"/>
      <c r="H64" s="382"/>
      <c r="I64" s="382"/>
      <c r="J64" s="382"/>
      <c r="K64" s="382"/>
      <c r="L64" s="282">
        <v>10.3</v>
      </c>
      <c r="M64" s="250">
        <f>E64*L64/1000</f>
        <v>0.0515</v>
      </c>
      <c r="N64"/>
      <c r="O64"/>
    </row>
    <row r="65" spans="1:13" ht="53.25" customHeight="1">
      <c r="A65" s="499" t="s">
        <v>26</v>
      </c>
      <c r="B65" s="499"/>
      <c r="C65" s="499"/>
      <c r="D65" s="499"/>
      <c r="E65" s="499"/>
      <c r="F65" s="499"/>
      <c r="G65" s="266">
        <f>G18+G20+G51+G63</f>
        <v>46.910999999999994</v>
      </c>
      <c r="H65" s="266">
        <f>H18+H20+H51+H63</f>
        <v>49.705000000000005</v>
      </c>
      <c r="I65" s="266">
        <f>I18+I20+I51+I63</f>
        <v>201.48369999999997</v>
      </c>
      <c r="J65" s="266">
        <f>J18+J20+J51+J63</f>
        <v>99.13799999999999</v>
      </c>
      <c r="K65" s="266">
        <f>K18+K20+K51+K63</f>
        <v>1362.668</v>
      </c>
      <c r="L65" s="306"/>
      <c r="M65" s="314">
        <f>M18+M20+M51+M63+M64</f>
        <v>105.6335</v>
      </c>
    </row>
    <row r="66" spans="4:12" ht="36">
      <c r="D66" s="188"/>
      <c r="E66" s="20"/>
      <c r="F66" s="20"/>
      <c r="G66" s="424"/>
      <c r="H66" s="424"/>
      <c r="I66" s="424"/>
      <c r="J66" s="424"/>
      <c r="K66" s="424"/>
      <c r="L66" s="68"/>
    </row>
    <row r="67" ht="36">
      <c r="L67" s="68"/>
    </row>
    <row r="68" ht="36">
      <c r="L68" s="20"/>
    </row>
  </sheetData>
  <sheetProtection/>
  <mergeCells count="44">
    <mergeCell ref="A45:F45"/>
    <mergeCell ref="A22:A23"/>
    <mergeCell ref="B22:B23"/>
    <mergeCell ref="C22:C23"/>
    <mergeCell ref="A24:F24"/>
    <mergeCell ref="A33:A44"/>
    <mergeCell ref="B33:B44"/>
    <mergeCell ref="C33:C44"/>
    <mergeCell ref="A51:F51"/>
    <mergeCell ref="A46:A48"/>
    <mergeCell ref="B46:B48"/>
    <mergeCell ref="C46:C48"/>
    <mergeCell ref="A49:F49"/>
    <mergeCell ref="A52:M52"/>
    <mergeCell ref="A65:F65"/>
    <mergeCell ref="A53:A56"/>
    <mergeCell ref="B53:B56"/>
    <mergeCell ref="A57:F57"/>
    <mergeCell ref="C53:C56"/>
    <mergeCell ref="A63:F63"/>
    <mergeCell ref="B58:B59"/>
    <mergeCell ref="C58:C59"/>
    <mergeCell ref="A60:F60"/>
    <mergeCell ref="A58:A59"/>
    <mergeCell ref="C5:C8"/>
    <mergeCell ref="A9:F9"/>
    <mergeCell ref="A32:F32"/>
    <mergeCell ref="A25:A31"/>
    <mergeCell ref="B14:B16"/>
    <mergeCell ref="A21:M21"/>
    <mergeCell ref="A18:F18"/>
    <mergeCell ref="B25:B31"/>
    <mergeCell ref="A19:M19"/>
    <mergeCell ref="C25:C31"/>
    <mergeCell ref="A4:K4"/>
    <mergeCell ref="A10:A12"/>
    <mergeCell ref="B10:B12"/>
    <mergeCell ref="A5:A8"/>
    <mergeCell ref="B5:B8"/>
    <mergeCell ref="A17:F17"/>
    <mergeCell ref="A13:F13"/>
    <mergeCell ref="C10:C12"/>
    <mergeCell ref="C14:C16"/>
    <mergeCell ref="A14:A16"/>
  </mergeCells>
  <printOptions/>
  <pageMargins left="0.7" right="0.7" top="0.75" bottom="0.75" header="0.3" footer="0.3"/>
  <pageSetup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="40" zoomScaleSheetLayoutView="40" zoomScalePageLayoutView="0" workbookViewId="0" topLeftCell="A40">
      <selection activeCell="A19" sqref="A19:F19"/>
    </sheetView>
  </sheetViews>
  <sheetFormatPr defaultColWidth="9.140625" defaultRowHeight="15"/>
  <cols>
    <col min="1" max="1" width="54.140625" style="56" customWidth="1"/>
    <col min="2" max="3" width="23.7109375" style="56" customWidth="1"/>
    <col min="4" max="4" width="43.28125" style="28" customWidth="1"/>
    <col min="5" max="5" width="22.8515625" style="24" customWidth="1"/>
    <col min="6" max="6" width="22.57421875" style="24" customWidth="1"/>
    <col min="7" max="7" width="16.28125" style="57" customWidth="1"/>
    <col min="8" max="8" width="16.140625" style="57" customWidth="1"/>
    <col min="9" max="9" width="17.421875" style="57" customWidth="1"/>
    <col min="10" max="10" width="18.00390625" style="57" customWidth="1"/>
    <col min="11" max="11" width="24.57421875" style="24" customWidth="1"/>
    <col min="12" max="12" width="19.421875" style="24" customWidth="1"/>
    <col min="13" max="13" width="25.28125" style="28" customWidth="1"/>
  </cols>
  <sheetData>
    <row r="1" spans="1:13" ht="35.25">
      <c r="A1" s="70"/>
      <c r="B1" s="127"/>
      <c r="C1" s="127"/>
      <c r="D1" s="127" t="s">
        <v>87</v>
      </c>
      <c r="E1" s="61"/>
      <c r="F1" s="61"/>
      <c r="G1" s="378"/>
      <c r="H1" s="378"/>
      <c r="I1" s="378"/>
      <c r="J1" s="378"/>
      <c r="K1" s="68" t="s">
        <v>293</v>
      </c>
      <c r="L1" s="68"/>
      <c r="M1" s="128"/>
    </row>
    <row r="2" spans="1:13" ht="35.25">
      <c r="A2" s="70"/>
      <c r="B2" s="126"/>
      <c r="C2" s="126"/>
      <c r="D2" s="126" t="s">
        <v>63</v>
      </c>
      <c r="E2" s="61"/>
      <c r="F2" s="61"/>
      <c r="G2" s="378"/>
      <c r="H2" s="378"/>
      <c r="I2" s="378"/>
      <c r="J2" s="378"/>
      <c r="K2" s="61"/>
      <c r="L2" s="61"/>
      <c r="M2" s="128"/>
    </row>
    <row r="3" spans="1:13" ht="102.75" customHeight="1">
      <c r="A3" s="46" t="s">
        <v>220</v>
      </c>
      <c r="B3" s="46" t="s">
        <v>0</v>
      </c>
      <c r="C3" s="129" t="s">
        <v>129</v>
      </c>
      <c r="D3" s="46" t="s">
        <v>1</v>
      </c>
      <c r="E3" s="46" t="s">
        <v>2</v>
      </c>
      <c r="F3" s="46" t="s">
        <v>3</v>
      </c>
      <c r="G3" s="379" t="s">
        <v>4</v>
      </c>
      <c r="H3" s="379" t="s">
        <v>5</v>
      </c>
      <c r="I3" s="379" t="s">
        <v>6</v>
      </c>
      <c r="J3" s="379" t="s">
        <v>128</v>
      </c>
      <c r="K3" s="36" t="s">
        <v>95</v>
      </c>
      <c r="L3" s="36" t="s">
        <v>122</v>
      </c>
      <c r="M3" s="46" t="s">
        <v>221</v>
      </c>
    </row>
    <row r="4" spans="1:12" ht="39.75" customHeight="1">
      <c r="A4" s="489" t="s">
        <v>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7"/>
    </row>
    <row r="5" spans="1:13" ht="39.75" customHeight="1">
      <c r="A5" s="48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23"/>
      <c r="M5" s="135"/>
    </row>
    <row r="6" spans="1:13" ht="39.75" customHeight="1">
      <c r="A6" s="490" t="s">
        <v>166</v>
      </c>
      <c r="B6" s="482">
        <v>130</v>
      </c>
      <c r="C6" s="482">
        <v>179</v>
      </c>
      <c r="D6" s="41" t="s">
        <v>93</v>
      </c>
      <c r="E6" s="23">
        <v>25</v>
      </c>
      <c r="F6" s="23">
        <v>25</v>
      </c>
      <c r="G6" s="125">
        <f>E6*бжу!C4/100</f>
        <v>2.875</v>
      </c>
      <c r="H6" s="125">
        <f>E6*бжу!D4/100</f>
        <v>0.3225</v>
      </c>
      <c r="I6" s="125">
        <f>E6*бжу!E4/100</f>
        <v>15.79</v>
      </c>
      <c r="J6" s="125">
        <f>E6*бжу!G4/100</f>
        <v>0</v>
      </c>
      <c r="K6" s="23">
        <f>E6*бжу!F4/100</f>
        <v>78.25</v>
      </c>
      <c r="L6" s="23">
        <v>57</v>
      </c>
      <c r="M6" s="135">
        <f>E6*L6/1000</f>
        <v>1.425</v>
      </c>
    </row>
    <row r="7" spans="1:13" ht="39.75" customHeight="1">
      <c r="A7" s="491"/>
      <c r="B7" s="482"/>
      <c r="C7" s="482"/>
      <c r="D7" s="41" t="s">
        <v>10</v>
      </c>
      <c r="E7" s="22">
        <v>4</v>
      </c>
      <c r="F7" s="22">
        <v>4</v>
      </c>
      <c r="G7" s="380">
        <f>E7*бжу!C14/100</f>
        <v>0.1</v>
      </c>
      <c r="H7" s="380">
        <f>E7*бжу!D14/100</f>
        <v>2.46</v>
      </c>
      <c r="I7" s="380">
        <f>E7*бжу!E14/100</f>
        <v>0.272</v>
      </c>
      <c r="J7" s="380">
        <f>E7*бжу!G14/100</f>
        <v>0</v>
      </c>
      <c r="K7" s="22">
        <f>E7*бжу!F14/100</f>
        <v>22.64</v>
      </c>
      <c r="L7" s="22">
        <v>500</v>
      </c>
      <c r="M7" s="135">
        <f>E7*L7/1000</f>
        <v>2</v>
      </c>
    </row>
    <row r="8" spans="1:13" ht="39.75" customHeight="1">
      <c r="A8" s="492"/>
      <c r="B8" s="493"/>
      <c r="C8" s="494"/>
      <c r="D8" s="41" t="s">
        <v>296</v>
      </c>
      <c r="E8" s="22">
        <v>2</v>
      </c>
      <c r="F8" s="22">
        <v>2</v>
      </c>
      <c r="G8" s="380">
        <f>E8*бжу!C19/100</f>
        <v>0</v>
      </c>
      <c r="H8" s="380">
        <f>E8*бжу!D19/100</f>
        <v>0</v>
      </c>
      <c r="I8" s="380">
        <f>E8*бжу!E19/100</f>
        <v>1.996</v>
      </c>
      <c r="J8" s="380">
        <f>E8*бжу!G19/100</f>
        <v>0</v>
      </c>
      <c r="K8" s="22">
        <f>E8*бжу!F19/100</f>
        <v>7.58</v>
      </c>
      <c r="L8" s="22">
        <v>60</v>
      </c>
      <c r="M8" s="135">
        <f>E8*L8/1000</f>
        <v>0.12</v>
      </c>
    </row>
    <row r="9" spans="1:13" ht="39.75" customHeight="1">
      <c r="A9" s="479"/>
      <c r="B9" s="479"/>
      <c r="C9" s="479"/>
      <c r="D9" s="479"/>
      <c r="E9" s="479"/>
      <c r="F9" s="479"/>
      <c r="G9" s="381">
        <f>SUM(G6:G8)</f>
        <v>2.975</v>
      </c>
      <c r="H9" s="381">
        <f>SUM(H6:H8)</f>
        <v>2.7824999999999998</v>
      </c>
      <c r="I9" s="381">
        <f>SUM(I6:I8)</f>
        <v>18.057999999999996</v>
      </c>
      <c r="J9" s="381">
        <f>SUM(J6:J8)</f>
        <v>0</v>
      </c>
      <c r="K9" s="27">
        <f>SUM(K6:K8)</f>
        <v>108.47</v>
      </c>
      <c r="L9" s="27"/>
      <c r="M9" s="133">
        <f>SUM(M6:M8)</f>
        <v>3.545</v>
      </c>
    </row>
    <row r="10" spans="1:13" ht="39.75" customHeight="1">
      <c r="A10" s="480" t="s">
        <v>167</v>
      </c>
      <c r="B10" s="475" t="s">
        <v>215</v>
      </c>
      <c r="C10" s="497" t="s">
        <v>294</v>
      </c>
      <c r="D10" s="37" t="s">
        <v>11</v>
      </c>
      <c r="E10" s="22">
        <v>30</v>
      </c>
      <c r="F10" s="22">
        <v>30</v>
      </c>
      <c r="G10" s="380">
        <f>E10*бжу!C22/100</f>
        <v>2.61</v>
      </c>
      <c r="H10" s="380">
        <f>E10*бжу!D22/100</f>
        <v>0.45</v>
      </c>
      <c r="I10" s="380">
        <f>E10*бжу!E22/100</f>
        <v>12</v>
      </c>
      <c r="J10" s="380">
        <f>E10*бжу!G22/100</f>
        <v>0</v>
      </c>
      <c r="K10" s="22">
        <f>E10*бжу!F22/100</f>
        <v>62.7</v>
      </c>
      <c r="L10" s="22">
        <v>62</v>
      </c>
      <c r="M10" s="135">
        <f>L10*E10/1000</f>
        <v>1.86</v>
      </c>
    </row>
    <row r="11" spans="1:13" ht="39.75" customHeight="1">
      <c r="A11" s="480"/>
      <c r="B11" s="475"/>
      <c r="C11" s="498"/>
      <c r="D11" s="37" t="s">
        <v>10</v>
      </c>
      <c r="E11" s="23">
        <v>5</v>
      </c>
      <c r="F11" s="23">
        <v>5</v>
      </c>
      <c r="G11" s="380">
        <f>E11*бжу!C14/100</f>
        <v>0.125</v>
      </c>
      <c r="H11" s="380">
        <f>E11*бжу!D14/100</f>
        <v>3.075</v>
      </c>
      <c r="I11" s="380">
        <f>E11*бжу!E14/100</f>
        <v>0.34</v>
      </c>
      <c r="J11" s="380">
        <f>E11*бжу!G14/100</f>
        <v>0</v>
      </c>
      <c r="K11" s="22">
        <f>E11*бжу!F14/100</f>
        <v>28.3</v>
      </c>
      <c r="L11" s="23">
        <v>500</v>
      </c>
      <c r="M11" s="135">
        <f>L11*E11/1000</f>
        <v>2.5</v>
      </c>
    </row>
    <row r="12" spans="1:13" ht="39.75" customHeight="1">
      <c r="A12" s="479"/>
      <c r="B12" s="479"/>
      <c r="C12" s="479"/>
      <c r="D12" s="479"/>
      <c r="E12" s="479"/>
      <c r="F12" s="479"/>
      <c r="G12" s="381">
        <f>SUM(G10:G11)</f>
        <v>2.735</v>
      </c>
      <c r="H12" s="381">
        <f>SUM(H10:H11)</f>
        <v>3.5250000000000004</v>
      </c>
      <c r="I12" s="381">
        <f>SUM(I10:I11)</f>
        <v>12.34</v>
      </c>
      <c r="J12" s="381">
        <f>SUM(J10:J11)</f>
        <v>0</v>
      </c>
      <c r="K12" s="27">
        <f>SUM(K10:K11)</f>
        <v>91</v>
      </c>
      <c r="L12" s="27"/>
      <c r="M12" s="133">
        <f>SUM(M10:M11)</f>
        <v>4.36</v>
      </c>
    </row>
    <row r="13" spans="1:13" ht="39.75" customHeight="1">
      <c r="A13" s="480" t="s">
        <v>168</v>
      </c>
      <c r="B13" s="482">
        <v>150</v>
      </c>
      <c r="C13" s="482">
        <v>411</v>
      </c>
      <c r="D13" s="41" t="s">
        <v>295</v>
      </c>
      <c r="E13" s="23">
        <v>1</v>
      </c>
      <c r="F13" s="23">
        <v>1</v>
      </c>
      <c r="G13" s="380">
        <f>E13*бжу!C27/100</f>
        <v>0.2</v>
      </c>
      <c r="H13" s="380">
        <f>E13*бжу!D27/100</f>
        <v>0.051</v>
      </c>
      <c r="I13" s="380">
        <f>E13*бжу!E27/100</f>
        <v>0.15</v>
      </c>
      <c r="J13" s="380">
        <f>E13*бжу!G27/100</f>
        <v>0.1</v>
      </c>
      <c r="K13" s="22">
        <f>E13*бжу!F27/100</f>
        <v>0</v>
      </c>
      <c r="L13" s="23">
        <v>555</v>
      </c>
      <c r="M13" s="135">
        <f>L13*E13/1000</f>
        <v>0.555</v>
      </c>
    </row>
    <row r="14" spans="1:13" ht="39.75" customHeight="1">
      <c r="A14" s="481"/>
      <c r="B14" s="481"/>
      <c r="C14" s="482"/>
      <c r="D14" s="41" t="s">
        <v>296</v>
      </c>
      <c r="E14" s="23">
        <v>6</v>
      </c>
      <c r="F14" s="23">
        <v>6</v>
      </c>
      <c r="G14" s="380">
        <f>E14*бжу!C19/100</f>
        <v>0</v>
      </c>
      <c r="H14" s="380">
        <f>E14*бжу!D19/100</f>
        <v>0</v>
      </c>
      <c r="I14" s="380">
        <f>E14*бжу!E19/100</f>
        <v>5.9879999999999995</v>
      </c>
      <c r="J14" s="380">
        <f>E14*бжу!G19/100</f>
        <v>0</v>
      </c>
      <c r="K14" s="22">
        <f>E14*бжу!F19/100</f>
        <v>22.74</v>
      </c>
      <c r="L14" s="23">
        <v>60</v>
      </c>
      <c r="M14" s="135">
        <f>L14*E14/1000</f>
        <v>0.36</v>
      </c>
    </row>
    <row r="15" spans="1:13" ht="39.75" customHeight="1">
      <c r="A15" s="479"/>
      <c r="B15" s="479"/>
      <c r="C15" s="479"/>
      <c r="D15" s="479"/>
      <c r="E15" s="479"/>
      <c r="F15" s="479"/>
      <c r="G15" s="381">
        <f>G13+G14</f>
        <v>0.2</v>
      </c>
      <c r="H15" s="381">
        <f>H13+H14</f>
        <v>0.051</v>
      </c>
      <c r="I15" s="381">
        <f>I13+I14</f>
        <v>6.138</v>
      </c>
      <c r="J15" s="381">
        <f>J13+J14</f>
        <v>0.1</v>
      </c>
      <c r="K15" s="27">
        <f>K13+K14</f>
        <v>22.74</v>
      </c>
      <c r="L15" s="27"/>
      <c r="M15" s="133">
        <f>M13+M14</f>
        <v>0.915</v>
      </c>
    </row>
    <row r="16" spans="1:13" ht="39.75" customHeight="1">
      <c r="A16" s="496" t="s">
        <v>24</v>
      </c>
      <c r="B16" s="496"/>
      <c r="C16" s="496"/>
      <c r="D16" s="496"/>
      <c r="E16" s="496"/>
      <c r="F16" s="496"/>
      <c r="G16" s="382">
        <f>G9+G12+G15</f>
        <v>5.91</v>
      </c>
      <c r="H16" s="382">
        <f>H9+H12+H15</f>
        <v>6.3585</v>
      </c>
      <c r="I16" s="382">
        <f>I9+I12+I15</f>
        <v>36.535999999999994</v>
      </c>
      <c r="J16" s="382">
        <f>J9+J12+J15</f>
        <v>0.1</v>
      </c>
      <c r="K16" s="374">
        <f>K9+K12+K15</f>
        <v>222.21</v>
      </c>
      <c r="L16" s="249"/>
      <c r="M16" s="250">
        <f>M9+M12+M15</f>
        <v>8.82</v>
      </c>
    </row>
    <row r="17" spans="1:13" ht="39.75" customHeight="1">
      <c r="A17" s="467" t="s">
        <v>276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9"/>
    </row>
    <row r="18" spans="1:13" ht="39.75" customHeight="1">
      <c r="A18" s="56" t="s">
        <v>9</v>
      </c>
      <c r="B18" s="36">
        <v>75</v>
      </c>
      <c r="C18" s="36"/>
      <c r="D18" s="41" t="s">
        <v>164</v>
      </c>
      <c r="E18" s="23">
        <v>75</v>
      </c>
      <c r="F18" s="23">
        <v>66</v>
      </c>
      <c r="G18" s="380">
        <f>E18*бжу!C30/100</f>
        <v>0.3</v>
      </c>
      <c r="H18" s="380">
        <f>E18*бжу!D30/100</f>
        <v>0.2625</v>
      </c>
      <c r="I18" s="380">
        <f>E18*бжу!E30/100</f>
        <v>6.8625</v>
      </c>
      <c r="J18" s="380">
        <f>E18*бжу!G30/100</f>
        <v>108.9</v>
      </c>
      <c r="K18" s="380">
        <f>E18*бжу!F30/100</f>
        <v>29.7</v>
      </c>
      <c r="L18" s="104">
        <v>128</v>
      </c>
      <c r="M18" s="135">
        <f>E18*L18/1000</f>
        <v>9.6</v>
      </c>
    </row>
    <row r="19" spans="1:13" ht="39.75" customHeight="1">
      <c r="A19" s="483" t="s">
        <v>160</v>
      </c>
      <c r="B19" s="484"/>
      <c r="C19" s="484"/>
      <c r="D19" s="484"/>
      <c r="E19" s="484"/>
      <c r="F19" s="485"/>
      <c r="G19" s="382">
        <f>SUM(G18:G18)</f>
        <v>0.3</v>
      </c>
      <c r="H19" s="382">
        <f>SUM(H18:H18)</f>
        <v>0.2625</v>
      </c>
      <c r="I19" s="382">
        <f>SUM(I18:I18)</f>
        <v>6.8625</v>
      </c>
      <c r="J19" s="382">
        <f>SUM(J18:J18)</f>
        <v>108.9</v>
      </c>
      <c r="K19" s="382">
        <f>SUM(K18:K18)</f>
        <v>29.7</v>
      </c>
      <c r="L19" s="249"/>
      <c r="M19" s="250">
        <f>SUM(M18:M18)</f>
        <v>9.6</v>
      </c>
    </row>
    <row r="20" spans="1:13" ht="39.75" customHeight="1">
      <c r="A20" s="467" t="s">
        <v>14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9"/>
    </row>
    <row r="21" spans="1:13" ht="45.75" customHeight="1">
      <c r="A21" s="476" t="s">
        <v>285</v>
      </c>
      <c r="B21" s="470">
        <v>150</v>
      </c>
      <c r="C21" s="470">
        <v>80</v>
      </c>
      <c r="D21" s="195" t="s">
        <v>249</v>
      </c>
      <c r="E21" s="47">
        <v>12</v>
      </c>
      <c r="F21" s="47">
        <v>12</v>
      </c>
      <c r="G21" s="380">
        <f>E21*бжу!C24/100</f>
        <v>2.136</v>
      </c>
      <c r="H21" s="380">
        <f>E21*бжу!D24/100</f>
        <v>1.2</v>
      </c>
      <c r="I21" s="380">
        <f>E21*бжу!E24/100</f>
        <v>0</v>
      </c>
      <c r="J21" s="380">
        <f>E21*бжу!G24/100</f>
        <v>0</v>
      </c>
      <c r="K21" s="380">
        <f>E21*бжу!F24/100</f>
        <v>19.44</v>
      </c>
      <c r="L21" s="139">
        <v>506</v>
      </c>
      <c r="M21" s="140">
        <f aca="true" t="shared" si="0" ref="M21:M26">L21*E21/1000</f>
        <v>6.072</v>
      </c>
    </row>
    <row r="22" spans="1:13" ht="45.75" customHeight="1">
      <c r="A22" s="477"/>
      <c r="B22" s="471"/>
      <c r="C22" s="471"/>
      <c r="D22" s="195" t="s">
        <v>41</v>
      </c>
      <c r="E22" s="47">
        <v>50</v>
      </c>
      <c r="F22" s="47">
        <v>36</v>
      </c>
      <c r="G22" s="380">
        <f>E22*бжу!C36/100</f>
        <v>1</v>
      </c>
      <c r="H22" s="380">
        <f>E22*бжу!D36/100</f>
        <v>0.145</v>
      </c>
      <c r="I22" s="380">
        <f>E22*бжу!E36/100</f>
        <v>6.23</v>
      </c>
      <c r="J22" s="380">
        <f>E22*бжу!G36/100</f>
        <v>7.2</v>
      </c>
      <c r="K22" s="380">
        <f>E22*бжу!F36/100</f>
        <v>28.8</v>
      </c>
      <c r="L22" s="47">
        <v>55</v>
      </c>
      <c r="M22" s="140">
        <f>L22*E22/1000</f>
        <v>2.75</v>
      </c>
    </row>
    <row r="23" spans="1:13" ht="45.75" customHeight="1">
      <c r="A23" s="477"/>
      <c r="B23" s="471"/>
      <c r="C23" s="471"/>
      <c r="D23" s="195" t="s">
        <v>33</v>
      </c>
      <c r="E23" s="22">
        <v>10</v>
      </c>
      <c r="F23" s="22">
        <v>8</v>
      </c>
      <c r="G23" s="380">
        <f>E23*бжу!C37/100</f>
        <v>0.13</v>
      </c>
      <c r="H23" s="380">
        <f>E23*бжу!D37/100</f>
        <v>0.008</v>
      </c>
      <c r="I23" s="380">
        <f>E23*бжу!E37/100</f>
        <v>0.672</v>
      </c>
      <c r="J23" s="380">
        <f>E23*бжу!G37/100</f>
        <v>0.4</v>
      </c>
      <c r="K23" s="380">
        <f>E23*бжу!F37/100</f>
        <v>2.72</v>
      </c>
      <c r="L23" s="22">
        <v>50</v>
      </c>
      <c r="M23" s="140">
        <f t="shared" si="0"/>
        <v>0.5</v>
      </c>
    </row>
    <row r="24" spans="1:13" ht="79.5" customHeight="1">
      <c r="A24" s="477"/>
      <c r="B24" s="471"/>
      <c r="C24" s="471"/>
      <c r="D24" s="195" t="s">
        <v>297</v>
      </c>
      <c r="E24" s="22">
        <v>1</v>
      </c>
      <c r="F24" s="22">
        <v>1</v>
      </c>
      <c r="G24" s="380">
        <f>E24*бжу!C15/100</f>
        <v>0</v>
      </c>
      <c r="H24" s="380">
        <f>E24*бжу!D15/100</f>
        <v>0.9990000000000001</v>
      </c>
      <c r="I24" s="380">
        <f>E24*бжу!E15/100</f>
        <v>0</v>
      </c>
      <c r="J24" s="380">
        <f>E24*бжу!G15/100</f>
        <v>0</v>
      </c>
      <c r="K24" s="380">
        <f>E24*бжу!F15/100</f>
        <v>8.99</v>
      </c>
      <c r="L24" s="22">
        <v>157</v>
      </c>
      <c r="M24" s="135">
        <f>L24*E24/1000</f>
        <v>0.157</v>
      </c>
    </row>
    <row r="25" spans="1:13" ht="45.75" customHeight="1">
      <c r="A25" s="477"/>
      <c r="B25" s="471"/>
      <c r="C25" s="471"/>
      <c r="D25" s="195" t="s">
        <v>16</v>
      </c>
      <c r="E25" s="22">
        <v>10</v>
      </c>
      <c r="F25" s="22">
        <v>8.4</v>
      </c>
      <c r="G25" s="380">
        <f>E25*бжу!C38/100</f>
        <v>0.14</v>
      </c>
      <c r="H25" s="380">
        <f>E25*бжу!D38/100</f>
        <v>0</v>
      </c>
      <c r="I25" s="380">
        <f>E25*бжу!E38/100</f>
        <v>0.8230000000000001</v>
      </c>
      <c r="J25" s="380">
        <f>E25*бжу!G38/100</f>
        <v>0.84</v>
      </c>
      <c r="K25" s="380">
        <f>E25*бжу!F38/100</f>
        <v>3.44</v>
      </c>
      <c r="L25" s="22">
        <v>42</v>
      </c>
      <c r="M25" s="140">
        <f t="shared" si="0"/>
        <v>0.42</v>
      </c>
    </row>
    <row r="26" spans="1:13" ht="45.75" customHeight="1">
      <c r="A26" s="478"/>
      <c r="B26" s="472"/>
      <c r="C26" s="472"/>
      <c r="D26" s="195" t="s">
        <v>44</v>
      </c>
      <c r="E26" s="22">
        <v>5</v>
      </c>
      <c r="F26" s="22">
        <v>5</v>
      </c>
      <c r="G26" s="380">
        <f>E26*бжу!C3/100</f>
        <v>0.465</v>
      </c>
      <c r="H26" s="380">
        <f>E26*бжу!D3/100</f>
        <v>0.0545</v>
      </c>
      <c r="I26" s="380">
        <f>E26*бжу!E3/100</f>
        <v>3.3409999999999997</v>
      </c>
      <c r="J26" s="380">
        <f>E26*бжу!G3/100</f>
        <v>0</v>
      </c>
      <c r="K26" s="380">
        <f>E26*бжу!F3/100</f>
        <v>15.85</v>
      </c>
      <c r="L26" s="22">
        <v>40</v>
      </c>
      <c r="M26" s="140">
        <f t="shared" si="0"/>
        <v>0.2</v>
      </c>
    </row>
    <row r="27" spans="1:13" ht="45.75" customHeight="1">
      <c r="A27" s="487"/>
      <c r="B27" s="487"/>
      <c r="C27" s="487"/>
      <c r="D27" s="487"/>
      <c r="E27" s="487"/>
      <c r="F27" s="487"/>
      <c r="G27" s="379">
        <f>SUM(G21:G26)</f>
        <v>3.871</v>
      </c>
      <c r="H27" s="379">
        <f>SUM(H21:H26)</f>
        <v>2.4065000000000003</v>
      </c>
      <c r="I27" s="379">
        <f>SUM(I21:I26)</f>
        <v>11.066</v>
      </c>
      <c r="J27" s="379">
        <f>SUM(J21:J26)</f>
        <v>8.440000000000001</v>
      </c>
      <c r="K27" s="379">
        <f>SUM(K21:K26)</f>
        <v>79.24</v>
      </c>
      <c r="L27" s="46"/>
      <c r="M27" s="137">
        <f>SUM(M21:M26)</f>
        <v>10.098999999999998</v>
      </c>
    </row>
    <row r="28" spans="1:13" ht="39.75" customHeight="1">
      <c r="A28" s="495" t="s">
        <v>46</v>
      </c>
      <c r="B28" s="474">
        <v>120</v>
      </c>
      <c r="C28" s="474">
        <v>321</v>
      </c>
      <c r="D28" s="41" t="s">
        <v>236</v>
      </c>
      <c r="E28" s="58">
        <v>39</v>
      </c>
      <c r="F28" s="23">
        <v>39</v>
      </c>
      <c r="G28" s="380">
        <f>E28*бжу!C25/100</f>
        <v>7.605</v>
      </c>
      <c r="H28" s="380">
        <f>E28*бжу!D25/100</f>
        <v>6.606600000000001</v>
      </c>
      <c r="I28" s="380">
        <f>E28*бжу!E25/100</f>
        <v>0</v>
      </c>
      <c r="J28" s="380">
        <f>E28*бжу!G25/100</f>
        <v>0</v>
      </c>
      <c r="K28" s="380">
        <f>E28*бжу!F25/100</f>
        <v>83.07</v>
      </c>
      <c r="L28" s="23">
        <v>506</v>
      </c>
      <c r="M28" s="135">
        <f>L28*E28/1000</f>
        <v>19.734</v>
      </c>
    </row>
    <row r="29" spans="1:13" ht="39.75" customHeight="1">
      <c r="A29" s="495"/>
      <c r="B29" s="475"/>
      <c r="C29" s="475"/>
      <c r="D29" s="41" t="s">
        <v>42</v>
      </c>
      <c r="E29" s="23">
        <v>25</v>
      </c>
      <c r="F29" s="23">
        <v>25</v>
      </c>
      <c r="G29" s="380">
        <f>E29*бжу!C5/100</f>
        <v>1.75</v>
      </c>
      <c r="H29" s="380">
        <f>E29*бжу!D5/100</f>
        <v>0.2475</v>
      </c>
      <c r="I29" s="380">
        <f>E29*бжу!E5/100</f>
        <v>17.77</v>
      </c>
      <c r="J29" s="380">
        <f>E29*бжу!G5/100</f>
        <v>0</v>
      </c>
      <c r="K29" s="380">
        <f>E29*бжу!F5/100</f>
        <v>81.75</v>
      </c>
      <c r="L29" s="23">
        <v>60</v>
      </c>
      <c r="M29" s="135">
        <f aca="true" t="shared" si="1" ref="M29:M36">L29*E29/1000</f>
        <v>1.5</v>
      </c>
    </row>
    <row r="30" spans="1:13" ht="39.75" customHeight="1">
      <c r="A30" s="495"/>
      <c r="B30" s="475"/>
      <c r="C30" s="475"/>
      <c r="D30" s="41" t="s">
        <v>16</v>
      </c>
      <c r="E30" s="23">
        <v>20</v>
      </c>
      <c r="F30" s="23">
        <v>16.8</v>
      </c>
      <c r="G30" s="380">
        <f>E30*бжу!C38/100</f>
        <v>0.28</v>
      </c>
      <c r="H30" s="380">
        <f>E30*бжу!D38/100</f>
        <v>0</v>
      </c>
      <c r="I30" s="380">
        <f>E30*бжу!E38/100</f>
        <v>1.6460000000000001</v>
      </c>
      <c r="J30" s="380">
        <f>E30*бжу!G38/100</f>
        <v>1.68</v>
      </c>
      <c r="K30" s="380">
        <f>E30*бжу!F38/100</f>
        <v>6.88</v>
      </c>
      <c r="L30" s="23">
        <v>42</v>
      </c>
      <c r="M30" s="135">
        <f t="shared" si="1"/>
        <v>0.84</v>
      </c>
    </row>
    <row r="31" spans="1:13" ht="39.75" customHeight="1">
      <c r="A31" s="495"/>
      <c r="B31" s="475"/>
      <c r="C31" s="475"/>
      <c r="D31" s="41" t="s">
        <v>10</v>
      </c>
      <c r="E31" s="23">
        <v>3</v>
      </c>
      <c r="F31" s="23">
        <v>3</v>
      </c>
      <c r="G31" s="380">
        <f>E31*бжу!C14/100</f>
        <v>0.075</v>
      </c>
      <c r="H31" s="380">
        <f>E31*бжу!D14/100</f>
        <v>1.845</v>
      </c>
      <c r="I31" s="380">
        <f>E31*бжу!E14/100</f>
        <v>0.204</v>
      </c>
      <c r="J31" s="380">
        <f>E31*бжу!G14/100</f>
        <v>0</v>
      </c>
      <c r="K31" s="380">
        <f>E31*бжу!F14/100</f>
        <v>16.98</v>
      </c>
      <c r="L31" s="23">
        <v>500</v>
      </c>
      <c r="M31" s="135">
        <f t="shared" si="1"/>
        <v>1.5</v>
      </c>
    </row>
    <row r="32" spans="1:13" ht="39.75" customHeight="1">
      <c r="A32" s="495"/>
      <c r="B32" s="475"/>
      <c r="C32" s="475"/>
      <c r="D32" s="41" t="s">
        <v>297</v>
      </c>
      <c r="E32" s="23">
        <v>2</v>
      </c>
      <c r="F32" s="23">
        <v>2</v>
      </c>
      <c r="G32" s="380">
        <f>E32*бжу!C15/100</f>
        <v>0</v>
      </c>
      <c r="H32" s="380">
        <f>E32*бжу!D15/100</f>
        <v>1.9980000000000002</v>
      </c>
      <c r="I32" s="380">
        <f>E32*бжу!E15/100</f>
        <v>0</v>
      </c>
      <c r="J32" s="380">
        <f>E32*бжу!G15/100</f>
        <v>0</v>
      </c>
      <c r="K32" s="380">
        <f>E32*бжу!F15/100</f>
        <v>17.98</v>
      </c>
      <c r="L32" s="23">
        <v>157</v>
      </c>
      <c r="M32" s="135">
        <f t="shared" si="1"/>
        <v>0.314</v>
      </c>
    </row>
    <row r="33" spans="1:13" ht="59.25" customHeight="1">
      <c r="A33" s="495"/>
      <c r="B33" s="475"/>
      <c r="C33" s="475"/>
      <c r="D33" s="41" t="s">
        <v>17</v>
      </c>
      <c r="E33" s="23">
        <v>20</v>
      </c>
      <c r="F33" s="23">
        <v>16</v>
      </c>
      <c r="G33" s="380">
        <f>E33*бжу!C37/100</f>
        <v>0.26</v>
      </c>
      <c r="H33" s="380">
        <f>E33*бжу!D37/100</f>
        <v>0.016</v>
      </c>
      <c r="I33" s="380">
        <f>E33*бжу!E37/100</f>
        <v>1.344</v>
      </c>
      <c r="J33" s="380">
        <f>E33*бжу!G37/100</f>
        <v>0.8</v>
      </c>
      <c r="K33" s="380">
        <f>E33*бжу!F37/100</f>
        <v>5.44</v>
      </c>
      <c r="L33" s="23">
        <v>50</v>
      </c>
      <c r="M33" s="135">
        <f t="shared" si="1"/>
        <v>1</v>
      </c>
    </row>
    <row r="34" spans="1:13" ht="0.75" customHeight="1">
      <c r="A34" s="495"/>
      <c r="B34" s="475"/>
      <c r="C34" s="40"/>
      <c r="D34" s="41"/>
      <c r="E34" s="23"/>
      <c r="F34" s="23"/>
      <c r="G34" s="125"/>
      <c r="H34" s="125"/>
      <c r="I34" s="125"/>
      <c r="J34" s="125"/>
      <c r="K34" s="23"/>
      <c r="L34" s="23"/>
      <c r="M34" s="135">
        <f t="shared" si="1"/>
        <v>0</v>
      </c>
    </row>
    <row r="35" spans="1:13" ht="39.75" customHeight="1" hidden="1" thickBot="1">
      <c r="A35" s="495"/>
      <c r="B35" s="475"/>
      <c r="C35" s="40"/>
      <c r="D35" s="41"/>
      <c r="E35" s="23"/>
      <c r="F35" s="23"/>
      <c r="G35" s="125"/>
      <c r="H35" s="125"/>
      <c r="I35" s="125"/>
      <c r="J35" s="125"/>
      <c r="K35" s="23"/>
      <c r="L35" s="23"/>
      <c r="M35" s="135">
        <f t="shared" si="1"/>
        <v>0</v>
      </c>
    </row>
    <row r="36" spans="1:13" ht="39.75" customHeight="1" hidden="1" thickBot="1">
      <c r="A36" s="495"/>
      <c r="B36" s="475"/>
      <c r="C36" s="40"/>
      <c r="D36" s="41"/>
      <c r="E36" s="22"/>
      <c r="F36" s="22"/>
      <c r="G36" s="380"/>
      <c r="H36" s="380"/>
      <c r="I36" s="380"/>
      <c r="J36" s="380"/>
      <c r="K36" s="22"/>
      <c r="L36" s="22"/>
      <c r="M36" s="135">
        <f t="shared" si="1"/>
        <v>0</v>
      </c>
    </row>
    <row r="37" spans="1:13" ht="39.75" customHeight="1">
      <c r="A37" s="479"/>
      <c r="B37" s="479"/>
      <c r="C37" s="479"/>
      <c r="D37" s="479"/>
      <c r="E37" s="479"/>
      <c r="F37" s="479"/>
      <c r="G37" s="381">
        <f>SUM(G28:G36)</f>
        <v>9.969999999999999</v>
      </c>
      <c r="H37" s="381">
        <f>SUM(H28:H36)</f>
        <v>10.713100000000003</v>
      </c>
      <c r="I37" s="381">
        <f>SUM(I28:I36)</f>
        <v>20.964000000000002</v>
      </c>
      <c r="J37" s="381">
        <f>SUM(J28:J36)</f>
        <v>2.48</v>
      </c>
      <c r="K37" s="381">
        <f>SUM(K28:K36)</f>
        <v>212.09999999999997</v>
      </c>
      <c r="L37" s="27"/>
      <c r="M37" s="133">
        <f>SUM(M28:M36)</f>
        <v>24.888</v>
      </c>
    </row>
    <row r="38" spans="1:13" ht="39.75" customHeight="1">
      <c r="A38" s="488" t="s">
        <v>213</v>
      </c>
      <c r="B38" s="473">
        <v>150</v>
      </c>
      <c r="C38" s="473">
        <v>393</v>
      </c>
      <c r="D38" s="28" t="s">
        <v>126</v>
      </c>
      <c r="E38" s="24">
        <v>5</v>
      </c>
      <c r="F38" s="24">
        <v>5</v>
      </c>
      <c r="G38" s="380">
        <f>E38*бжу!C35/100</f>
        <v>0</v>
      </c>
      <c r="H38" s="380">
        <f>E38*бжу!D35/100</f>
        <v>0.22</v>
      </c>
      <c r="I38" s="380">
        <f>E38*бжу!E35/100</f>
        <v>0.31</v>
      </c>
      <c r="J38" s="380">
        <f>E38*бжу!G35/100</f>
        <v>0.4</v>
      </c>
      <c r="K38" s="380">
        <f>E38*бжу!F35/100</f>
        <v>13.95</v>
      </c>
      <c r="L38" s="23">
        <v>390</v>
      </c>
      <c r="M38" s="135">
        <f>L38*E38/1000</f>
        <v>1.95</v>
      </c>
    </row>
    <row r="39" spans="1:13" ht="39.75" customHeight="1">
      <c r="A39" s="488"/>
      <c r="B39" s="473"/>
      <c r="C39" s="473"/>
      <c r="D39" s="28" t="s">
        <v>114</v>
      </c>
      <c r="E39" s="24">
        <v>5</v>
      </c>
      <c r="F39" s="24">
        <v>5</v>
      </c>
      <c r="G39" s="380">
        <f>E39*бжу!C30/100</f>
        <v>0.02</v>
      </c>
      <c r="H39" s="380">
        <f>E39*бжу!D30/100</f>
        <v>0.0175</v>
      </c>
      <c r="I39" s="380">
        <f>E39*бжу!E30/100</f>
        <v>0.4575</v>
      </c>
      <c r="J39" s="380">
        <f>E39*бжу!G30/100</f>
        <v>7.26</v>
      </c>
      <c r="K39" s="380">
        <f>E39*бжу!F30/100</f>
        <v>1.98</v>
      </c>
      <c r="L39" s="23">
        <v>128</v>
      </c>
      <c r="M39" s="135">
        <f>L39*E39/1000</f>
        <v>0.64</v>
      </c>
    </row>
    <row r="40" spans="1:13" ht="39.75" customHeight="1">
      <c r="A40" s="488"/>
      <c r="B40" s="473"/>
      <c r="C40" s="473"/>
      <c r="D40" s="28" t="s">
        <v>296</v>
      </c>
      <c r="E40" s="24">
        <v>5</v>
      </c>
      <c r="F40" s="24">
        <v>5</v>
      </c>
      <c r="G40" s="380">
        <f>E40*бжу!C19/100</f>
        <v>0</v>
      </c>
      <c r="H40" s="380">
        <f>E40*бжу!D19/100</f>
        <v>0</v>
      </c>
      <c r="I40" s="380">
        <f>E40*бжу!E19/100</f>
        <v>4.99</v>
      </c>
      <c r="J40" s="380">
        <f>E40*бжу!G19/100</f>
        <v>0</v>
      </c>
      <c r="K40" s="380">
        <f>E40*бжу!F19/100</f>
        <v>18.95</v>
      </c>
      <c r="L40" s="23">
        <v>60</v>
      </c>
      <c r="M40" s="135">
        <f>L40*E40/1000</f>
        <v>0.3</v>
      </c>
    </row>
    <row r="41" spans="1:13" ht="39.75" customHeight="1">
      <c r="A41" s="479"/>
      <c r="B41" s="500"/>
      <c r="C41" s="500"/>
      <c r="D41" s="500"/>
      <c r="E41" s="500"/>
      <c r="F41" s="500"/>
      <c r="G41" s="381">
        <f>SUM(G38:G40)</f>
        <v>0.02</v>
      </c>
      <c r="H41" s="381">
        <f>SUM(H38:H40)</f>
        <v>0.2375</v>
      </c>
      <c r="I41" s="381">
        <f>SUM(I38:I40)</f>
        <v>5.7575</v>
      </c>
      <c r="J41" s="381">
        <f>SUM(J38:J40)</f>
        <v>7.66</v>
      </c>
      <c r="K41" s="381">
        <f>SUM(K38:K40)</f>
        <v>34.879999999999995</v>
      </c>
      <c r="L41" s="27"/>
      <c r="M41" s="133">
        <f>SUM(M38:M40)</f>
        <v>2.8899999999999997</v>
      </c>
    </row>
    <row r="42" spans="1:13" ht="39.75" customHeight="1">
      <c r="A42" s="56" t="s">
        <v>34</v>
      </c>
      <c r="B42" s="46">
        <v>25</v>
      </c>
      <c r="C42" s="46"/>
      <c r="D42" s="41" t="s">
        <v>19</v>
      </c>
      <c r="E42" s="23">
        <v>25</v>
      </c>
      <c r="F42" s="23">
        <v>25</v>
      </c>
      <c r="G42" s="383">
        <f>E42*бжу!C23/100</f>
        <v>1.65</v>
      </c>
      <c r="H42" s="383">
        <f>E42*бжу!D23/100</f>
        <v>0.3</v>
      </c>
      <c r="I42" s="383">
        <f>E42*бжу!E23/100</f>
        <v>8.825</v>
      </c>
      <c r="J42" s="383">
        <f>E42*бжу!G23/100</f>
        <v>0</v>
      </c>
      <c r="K42" s="383">
        <f>E42*бжу!F23/100</f>
        <v>45.25</v>
      </c>
      <c r="L42" s="23">
        <v>62</v>
      </c>
      <c r="M42" s="136">
        <f>L42*E42/1000</f>
        <v>1.55</v>
      </c>
    </row>
    <row r="43" spans="1:13" ht="39.75" customHeight="1">
      <c r="A43" s="496" t="s">
        <v>23</v>
      </c>
      <c r="B43" s="496"/>
      <c r="C43" s="496"/>
      <c r="D43" s="496"/>
      <c r="E43" s="496"/>
      <c r="F43" s="496"/>
      <c r="G43" s="382">
        <f>G27+G37+G41+G42</f>
        <v>15.511</v>
      </c>
      <c r="H43" s="382">
        <f>H27+H37+H41+H42</f>
        <v>13.657100000000003</v>
      </c>
      <c r="I43" s="382">
        <f>I27+I37+I41+I42</f>
        <v>46.6125</v>
      </c>
      <c r="J43" s="382">
        <f>J27+J37+J41+J42</f>
        <v>18.580000000000002</v>
      </c>
      <c r="K43" s="382">
        <f>K27+K37+K41+K42</f>
        <v>371.46999999999997</v>
      </c>
      <c r="L43" s="249"/>
      <c r="M43" s="250">
        <f>M27+M37+M41+M42</f>
        <v>39.427</v>
      </c>
    </row>
    <row r="44" spans="1:13" ht="39.75" customHeight="1">
      <c r="A44" s="467" t="s">
        <v>20</v>
      </c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9"/>
    </row>
    <row r="45" spans="1:13" ht="39.75" customHeight="1">
      <c r="A45" s="476" t="s">
        <v>248</v>
      </c>
      <c r="B45" s="470">
        <v>130</v>
      </c>
      <c r="C45" s="470">
        <v>339</v>
      </c>
      <c r="D45" s="41" t="s">
        <v>302</v>
      </c>
      <c r="E45" s="23">
        <v>40</v>
      </c>
      <c r="F45" s="23">
        <v>34.8</v>
      </c>
      <c r="G45" s="380">
        <f>E45*бжу!C12/100</f>
        <v>5.08</v>
      </c>
      <c r="H45" s="380">
        <f>E45*бжу!D12/100</f>
        <v>4.004</v>
      </c>
      <c r="I45" s="380">
        <f>E45*бжу!E12/100</f>
        <v>0.244</v>
      </c>
      <c r="J45" s="380">
        <f>E45*бжу!G12/100</f>
        <v>0</v>
      </c>
      <c r="K45" s="380">
        <f>E45*бжу!F12/100</f>
        <v>54.8</v>
      </c>
      <c r="L45" s="23">
        <v>300</v>
      </c>
      <c r="M45" s="135">
        <f>L45*E45/1000</f>
        <v>12</v>
      </c>
    </row>
    <row r="46" spans="1:13" ht="39.75" customHeight="1">
      <c r="A46" s="477"/>
      <c r="B46" s="471"/>
      <c r="C46" s="471"/>
      <c r="D46" s="41" t="s">
        <v>10</v>
      </c>
      <c r="E46" s="23">
        <v>3</v>
      </c>
      <c r="F46" s="23">
        <v>3</v>
      </c>
      <c r="G46" s="380">
        <f>E46*бжу!C14/100</f>
        <v>0.075</v>
      </c>
      <c r="H46" s="380">
        <f>E46*бжу!D14/100</f>
        <v>1.845</v>
      </c>
      <c r="I46" s="380">
        <f>E46*бжу!E14/100</f>
        <v>0.204</v>
      </c>
      <c r="J46" s="380">
        <f>E46*бжу!G14/100</f>
        <v>0</v>
      </c>
      <c r="K46" s="380">
        <f>E46*бжу!F14/100</f>
        <v>16.98</v>
      </c>
      <c r="L46" s="23">
        <v>500</v>
      </c>
      <c r="M46" s="135">
        <f>L46*E46/1000</f>
        <v>1.5</v>
      </c>
    </row>
    <row r="47" spans="1:13" ht="39.75" customHeight="1">
      <c r="A47" s="478"/>
      <c r="B47" s="472"/>
      <c r="C47" s="472"/>
      <c r="D47" s="41" t="s">
        <v>18</v>
      </c>
      <c r="E47" s="23">
        <v>90</v>
      </c>
      <c r="F47" s="23">
        <v>90</v>
      </c>
      <c r="G47" s="380">
        <f>E47*бжу!C17/100</f>
        <v>2.5199999999999996</v>
      </c>
      <c r="H47" s="380">
        <f>E47*бжу!D17/100</f>
        <v>2.88</v>
      </c>
      <c r="I47" s="380">
        <f>E47*бжу!E17/100</f>
        <v>8.46</v>
      </c>
      <c r="J47" s="380">
        <f>E47*бжу!G17/100</f>
        <v>1.17</v>
      </c>
      <c r="K47" s="380">
        <f>E47*бжу!F17/100</f>
        <v>52.2</v>
      </c>
      <c r="L47" s="23">
        <v>46</v>
      </c>
      <c r="M47" s="135">
        <f>L47*E47/1000</f>
        <v>4.14</v>
      </c>
    </row>
    <row r="48" spans="1:13" ht="39.75" customHeight="1">
      <c r="A48" s="479"/>
      <c r="B48" s="479"/>
      <c r="C48" s="479"/>
      <c r="D48" s="479"/>
      <c r="E48" s="479"/>
      <c r="F48" s="479"/>
      <c r="G48" s="381">
        <f>SUM(G45:G47)</f>
        <v>7.675</v>
      </c>
      <c r="H48" s="381">
        <f>SUM(H45:H47)</f>
        <v>8.729</v>
      </c>
      <c r="I48" s="381">
        <f>SUM(I45:I47)</f>
        <v>8.908000000000001</v>
      </c>
      <c r="J48" s="381">
        <f>SUM(J45:J47)</f>
        <v>1.17</v>
      </c>
      <c r="K48" s="381">
        <f>SUM(K45:K47)</f>
        <v>123.98</v>
      </c>
      <c r="L48" s="27"/>
      <c r="M48" s="133">
        <f>SUM(M45:M47)</f>
        <v>17.64</v>
      </c>
    </row>
    <row r="49" spans="1:13" ht="31.5" customHeight="1">
      <c r="A49" s="479"/>
      <c r="B49" s="479"/>
      <c r="C49" s="479"/>
      <c r="D49" s="479"/>
      <c r="E49" s="479"/>
      <c r="F49" s="479"/>
      <c r="G49" s="381"/>
      <c r="H49" s="381"/>
      <c r="I49" s="381"/>
      <c r="J49" s="381"/>
      <c r="K49" s="27"/>
      <c r="L49" s="27"/>
      <c r="M49" s="133"/>
    </row>
    <row r="50" spans="1:13" ht="31.5" customHeight="1">
      <c r="A50" s="501" t="s">
        <v>168</v>
      </c>
      <c r="B50" s="486">
        <v>150</v>
      </c>
      <c r="C50" s="486">
        <v>411</v>
      </c>
      <c r="D50" s="33" t="s">
        <v>295</v>
      </c>
      <c r="E50" s="23">
        <v>1</v>
      </c>
      <c r="F50" s="23">
        <v>1</v>
      </c>
      <c r="G50" s="380">
        <f>E50*бжу!C27/100</f>
        <v>0.2</v>
      </c>
      <c r="H50" s="380">
        <f>E50*бжу!D27/100</f>
        <v>0.051</v>
      </c>
      <c r="I50" s="380">
        <f>E50*бжу!E27/100</f>
        <v>0.15</v>
      </c>
      <c r="J50" s="380">
        <f>E50*бжу!G27/100</f>
        <v>0.1</v>
      </c>
      <c r="K50" s="380">
        <f>E50*бжу!F27/100</f>
        <v>0</v>
      </c>
      <c r="L50" s="23">
        <v>555</v>
      </c>
      <c r="M50" s="135">
        <f>L50*E50/1000</f>
        <v>0.555</v>
      </c>
    </row>
    <row r="51" spans="1:13" ht="33" customHeight="1">
      <c r="A51" s="501"/>
      <c r="B51" s="502"/>
      <c r="C51" s="486"/>
      <c r="D51" s="41" t="s">
        <v>296</v>
      </c>
      <c r="E51" s="23">
        <v>6</v>
      </c>
      <c r="F51" s="23">
        <v>6</v>
      </c>
      <c r="G51" s="380">
        <f>E51*бжу!C19/100</f>
        <v>0</v>
      </c>
      <c r="H51" s="380">
        <f>E51*бжу!D19/100</f>
        <v>0</v>
      </c>
      <c r="I51" s="380">
        <f>E51*бжу!E19/100</f>
        <v>5.9879999999999995</v>
      </c>
      <c r="J51" s="380">
        <f>E51*бжу!G19/100</f>
        <v>0</v>
      </c>
      <c r="K51" s="380">
        <f>E51*бжу!F19/100</f>
        <v>22.74</v>
      </c>
      <c r="L51" s="23">
        <v>60</v>
      </c>
      <c r="M51" s="135">
        <f>L51*E51/1000</f>
        <v>0.36</v>
      </c>
    </row>
    <row r="52" spans="1:13" ht="39.75" customHeight="1">
      <c r="A52" s="46"/>
      <c r="B52" s="46"/>
      <c r="C52" s="23"/>
      <c r="D52" s="33"/>
      <c r="E52" s="23"/>
      <c r="F52" s="23"/>
      <c r="G52" s="381">
        <f>SUM(G50:G51)</f>
        <v>0.2</v>
      </c>
      <c r="H52" s="381">
        <f>SUM(H50:H51)</f>
        <v>0.051</v>
      </c>
      <c r="I52" s="381">
        <f>SUM(I50:I51)</f>
        <v>6.138</v>
      </c>
      <c r="J52" s="381">
        <f>SUM(J50:J51)</f>
        <v>0.1</v>
      </c>
      <c r="K52" s="381">
        <f>SUM(K50:K51)</f>
        <v>22.74</v>
      </c>
      <c r="L52" s="23"/>
      <c r="M52" s="133">
        <f>SUM(M50:M51)</f>
        <v>0.915</v>
      </c>
    </row>
    <row r="53" spans="1:13" s="6" customFormat="1" ht="39.75" customHeight="1">
      <c r="A53" s="56" t="s">
        <v>35</v>
      </c>
      <c r="B53" s="27">
        <v>25</v>
      </c>
      <c r="C53" s="27"/>
      <c r="D53" s="41" t="s">
        <v>11</v>
      </c>
      <c r="E53" s="22">
        <v>25</v>
      </c>
      <c r="F53" s="22">
        <v>25</v>
      </c>
      <c r="G53" s="383">
        <f>E53*бжу!C22/100</f>
        <v>2.175</v>
      </c>
      <c r="H53" s="383">
        <f>E53*бжу!D22/100</f>
        <v>0.375</v>
      </c>
      <c r="I53" s="383">
        <f>E53*бжу!E22/100</f>
        <v>10</v>
      </c>
      <c r="J53" s="383">
        <f>E53*бжу!G22/100</f>
        <v>0</v>
      </c>
      <c r="K53" s="383">
        <f>E53*бжу!F22/100</f>
        <v>52.25</v>
      </c>
      <c r="L53" s="22">
        <v>62</v>
      </c>
      <c r="M53" s="136">
        <f>L53*E53/1000</f>
        <v>1.55</v>
      </c>
    </row>
    <row r="54" spans="1:13" s="6" customFormat="1" ht="39.75" customHeight="1">
      <c r="A54" s="26" t="s">
        <v>137</v>
      </c>
      <c r="B54" s="27">
        <v>18</v>
      </c>
      <c r="C54" s="27"/>
      <c r="D54" s="49" t="s">
        <v>138</v>
      </c>
      <c r="E54" s="23">
        <v>18</v>
      </c>
      <c r="F54" s="23">
        <v>18</v>
      </c>
      <c r="G54" s="383">
        <v>0.88</v>
      </c>
      <c r="H54" s="383">
        <v>2.16</v>
      </c>
      <c r="I54" s="383">
        <v>8.04</v>
      </c>
      <c r="J54" s="383">
        <v>0</v>
      </c>
      <c r="K54" s="36">
        <v>55.2</v>
      </c>
      <c r="L54" s="24">
        <v>132</v>
      </c>
      <c r="M54" s="133">
        <f>L54*E54/1000</f>
        <v>2.376</v>
      </c>
    </row>
    <row r="55" spans="1:13" ht="39.75" customHeight="1">
      <c r="A55" s="496" t="s">
        <v>25</v>
      </c>
      <c r="B55" s="496"/>
      <c r="C55" s="496"/>
      <c r="D55" s="496"/>
      <c r="E55" s="496"/>
      <c r="F55" s="496"/>
      <c r="G55" s="382">
        <f>G48+G52+G53+G54</f>
        <v>10.930000000000001</v>
      </c>
      <c r="H55" s="382">
        <f>H48+H52+H53+H54</f>
        <v>11.315</v>
      </c>
      <c r="I55" s="382">
        <f>I48+I52+I53+I54</f>
        <v>33.086</v>
      </c>
      <c r="J55" s="382">
        <f>J48+J52+J53+J54</f>
        <v>1.27</v>
      </c>
      <c r="K55" s="382">
        <f>K48+K52+K53+K54</f>
        <v>254.17000000000002</v>
      </c>
      <c r="L55" s="249"/>
      <c r="M55" s="250">
        <f>M48+M52+M53+M54</f>
        <v>22.481</v>
      </c>
    </row>
    <row r="56" spans="1:13" ht="39.75" customHeight="1">
      <c r="A56" s="385" t="s">
        <v>219</v>
      </c>
      <c r="B56" s="359">
        <v>3</v>
      </c>
      <c r="C56" s="359"/>
      <c r="D56" s="365" t="s">
        <v>218</v>
      </c>
      <c r="E56" s="282">
        <v>3</v>
      </c>
      <c r="F56" s="282">
        <v>3</v>
      </c>
      <c r="G56" s="382"/>
      <c r="H56" s="382"/>
      <c r="I56" s="382"/>
      <c r="J56" s="382"/>
      <c r="K56" s="359"/>
      <c r="L56" s="282">
        <v>10.3</v>
      </c>
      <c r="M56" s="250">
        <f>E56*L56/1000</f>
        <v>0.030900000000000004</v>
      </c>
    </row>
    <row r="57" spans="1:13" ht="39.75" customHeight="1">
      <c r="A57" s="499" t="s">
        <v>26</v>
      </c>
      <c r="B57" s="499"/>
      <c r="C57" s="499"/>
      <c r="D57" s="499"/>
      <c r="E57" s="499"/>
      <c r="F57" s="499"/>
      <c r="G57" s="266">
        <f>G16+G19+G43+G55</f>
        <v>32.651</v>
      </c>
      <c r="H57" s="266">
        <f>H16+H19+H43+H55</f>
        <v>31.5931</v>
      </c>
      <c r="I57" s="266">
        <f>I16+I19+I43+I55</f>
        <v>123.097</v>
      </c>
      <c r="J57" s="266">
        <f>J16+J19+J43+J55</f>
        <v>128.85</v>
      </c>
      <c r="K57" s="266">
        <f>K16+K19+K43+K55</f>
        <v>877.55</v>
      </c>
      <c r="L57" s="251"/>
      <c r="M57" s="252">
        <f>M16+M19+M43+M55+M56</f>
        <v>80.3589</v>
      </c>
    </row>
    <row r="58" spans="4:12" ht="35.25">
      <c r="D58" s="41"/>
      <c r="E58" s="23"/>
      <c r="F58" s="23"/>
      <c r="G58" s="125"/>
      <c r="H58" s="125"/>
      <c r="I58" s="125"/>
      <c r="J58" s="125"/>
      <c r="K58" s="23"/>
      <c r="L58" s="23"/>
    </row>
    <row r="60" ht="35.25">
      <c r="B60" s="56" t="s">
        <v>27</v>
      </c>
    </row>
    <row r="64" spans="1:12" ht="35.25">
      <c r="A64" s="28"/>
      <c r="B64" s="28"/>
      <c r="C64" s="28"/>
      <c r="E64" s="28"/>
      <c r="F64" s="28"/>
      <c r="G64" s="384"/>
      <c r="H64" s="384"/>
      <c r="I64" s="384"/>
      <c r="J64" s="384"/>
      <c r="K64" s="28"/>
      <c r="L64" s="28"/>
    </row>
    <row r="65" spans="1:12" ht="35.25">
      <c r="A65" s="28"/>
      <c r="B65" s="28"/>
      <c r="C65" s="28"/>
      <c r="E65" s="28"/>
      <c r="F65" s="28"/>
      <c r="G65" s="384"/>
      <c r="H65" s="384"/>
      <c r="I65" s="384"/>
      <c r="J65" s="384"/>
      <c r="K65" s="28"/>
      <c r="L65" s="28"/>
    </row>
    <row r="66" spans="1:12" ht="35.25">
      <c r="A66" s="28"/>
      <c r="B66" s="28"/>
      <c r="C66" s="28"/>
      <c r="E66" s="28"/>
      <c r="F66" s="28"/>
      <c r="G66" s="384"/>
      <c r="H66" s="384"/>
      <c r="I66" s="384"/>
      <c r="J66" s="384"/>
      <c r="K66" s="28"/>
      <c r="L66" s="28"/>
    </row>
    <row r="67" spans="1:12" ht="35.25">
      <c r="A67" s="28"/>
      <c r="B67" s="28"/>
      <c r="C67" s="28"/>
      <c r="E67" s="28"/>
      <c r="F67" s="28"/>
      <c r="G67" s="384"/>
      <c r="H67" s="384"/>
      <c r="I67" s="384"/>
      <c r="J67" s="384"/>
      <c r="K67" s="28"/>
      <c r="L67" s="28"/>
    </row>
    <row r="68" spans="1:12" ht="35.25">
      <c r="A68" s="28"/>
      <c r="B68" s="28"/>
      <c r="C68" s="28"/>
      <c r="E68" s="28"/>
      <c r="F68" s="28"/>
      <c r="G68" s="384"/>
      <c r="H68" s="384"/>
      <c r="I68" s="384"/>
      <c r="J68" s="384"/>
      <c r="K68" s="28"/>
      <c r="L68" s="28"/>
    </row>
    <row r="69" spans="1:12" ht="35.25">
      <c r="A69" s="28"/>
      <c r="B69" s="28"/>
      <c r="C69" s="28"/>
      <c r="E69" s="28"/>
      <c r="F69" s="28"/>
      <c r="G69" s="384"/>
      <c r="H69" s="384"/>
      <c r="I69" s="384"/>
      <c r="J69" s="384"/>
      <c r="K69" s="28"/>
      <c r="L69" s="28"/>
    </row>
    <row r="70" spans="1:12" ht="35.25">
      <c r="A70" s="28"/>
      <c r="B70" s="28"/>
      <c r="C70" s="28"/>
      <c r="E70" s="28"/>
      <c r="F70" s="28"/>
      <c r="G70" s="384"/>
      <c r="H70" s="384"/>
      <c r="I70" s="384"/>
      <c r="J70" s="384"/>
      <c r="K70" s="28"/>
      <c r="L70" s="28"/>
    </row>
    <row r="71" spans="1:12" ht="35.25">
      <c r="A71" s="28"/>
      <c r="B71" s="28"/>
      <c r="C71" s="28"/>
      <c r="E71" s="28"/>
      <c r="F71" s="28"/>
      <c r="G71" s="384"/>
      <c r="H71" s="384"/>
      <c r="I71" s="384"/>
      <c r="J71" s="384"/>
      <c r="K71" s="28"/>
      <c r="L71" s="28"/>
    </row>
    <row r="72" spans="1:12" ht="35.25">
      <c r="A72" s="28"/>
      <c r="B72" s="28"/>
      <c r="C72" s="28"/>
      <c r="E72" s="28"/>
      <c r="F72" s="28"/>
      <c r="G72" s="384"/>
      <c r="H72" s="384"/>
      <c r="I72" s="384"/>
      <c r="J72" s="384"/>
      <c r="K72" s="28"/>
      <c r="L72" s="28"/>
    </row>
    <row r="73" spans="1:12" ht="35.25">
      <c r="A73" s="28"/>
      <c r="B73" s="28"/>
      <c r="C73" s="28"/>
      <c r="E73" s="28"/>
      <c r="F73" s="28"/>
      <c r="G73" s="384"/>
      <c r="H73" s="384"/>
      <c r="I73" s="384"/>
      <c r="J73" s="384"/>
      <c r="K73" s="28"/>
      <c r="L73" s="28"/>
    </row>
    <row r="74" spans="1:12" ht="35.25">
      <c r="A74" s="28"/>
      <c r="B74" s="28"/>
      <c r="C74" s="28"/>
      <c r="E74" s="28"/>
      <c r="F74" s="28"/>
      <c r="G74" s="384"/>
      <c r="H74" s="384"/>
      <c r="I74" s="384"/>
      <c r="J74" s="384"/>
      <c r="K74" s="28"/>
      <c r="L74" s="28"/>
    </row>
    <row r="75" spans="1:12" ht="35.25">
      <c r="A75" s="28"/>
      <c r="B75" s="28"/>
      <c r="C75" s="28"/>
      <c r="E75" s="28"/>
      <c r="F75" s="28"/>
      <c r="G75" s="384"/>
      <c r="H75" s="384"/>
      <c r="I75" s="384"/>
      <c r="J75" s="384"/>
      <c r="K75" s="28"/>
      <c r="L75" s="28"/>
    </row>
    <row r="76" spans="1:12" ht="35.25">
      <c r="A76" s="28"/>
      <c r="B76" s="28"/>
      <c r="C76" s="28"/>
      <c r="E76" s="28"/>
      <c r="F76" s="28"/>
      <c r="G76" s="384"/>
      <c r="H76" s="384"/>
      <c r="I76" s="384"/>
      <c r="J76" s="384"/>
      <c r="K76" s="28"/>
      <c r="L76" s="28"/>
    </row>
    <row r="77" spans="1:12" ht="35.25">
      <c r="A77" s="28"/>
      <c r="B77" s="28"/>
      <c r="C77" s="28"/>
      <c r="E77" s="28"/>
      <c r="F77" s="28"/>
      <c r="G77" s="384"/>
      <c r="H77" s="384"/>
      <c r="I77" s="384"/>
      <c r="J77" s="384"/>
      <c r="K77" s="28"/>
      <c r="L77" s="28"/>
    </row>
    <row r="78" spans="1:12" ht="35.25">
      <c r="A78" s="28"/>
      <c r="B78" s="28"/>
      <c r="C78" s="28"/>
      <c r="E78" s="28"/>
      <c r="F78" s="28"/>
      <c r="G78" s="384"/>
      <c r="H78" s="384"/>
      <c r="I78" s="384"/>
      <c r="J78" s="384"/>
      <c r="K78" s="28"/>
      <c r="L78" s="28"/>
    </row>
    <row r="79" spans="1:12" ht="35.25">
      <c r="A79" s="28"/>
      <c r="B79" s="28"/>
      <c r="C79" s="28"/>
      <c r="E79" s="28"/>
      <c r="F79" s="28"/>
      <c r="G79" s="384"/>
      <c r="H79" s="384"/>
      <c r="I79" s="384"/>
      <c r="J79" s="384"/>
      <c r="K79" s="28"/>
      <c r="L79" s="28"/>
    </row>
  </sheetData>
  <sheetProtection/>
  <mergeCells count="43">
    <mergeCell ref="A57:F57"/>
    <mergeCell ref="A49:F49"/>
    <mergeCell ref="A41:F41"/>
    <mergeCell ref="A43:F43"/>
    <mergeCell ref="A55:F55"/>
    <mergeCell ref="A50:A51"/>
    <mergeCell ref="B50:B51"/>
    <mergeCell ref="A45:A47"/>
    <mergeCell ref="B10:B11"/>
    <mergeCell ref="A37:F37"/>
    <mergeCell ref="C28:C33"/>
    <mergeCell ref="A28:A36"/>
    <mergeCell ref="C6:C7"/>
    <mergeCell ref="A10:A11"/>
    <mergeCell ref="A15:F15"/>
    <mergeCell ref="A16:F16"/>
    <mergeCell ref="C10:C11"/>
    <mergeCell ref="C13:C14"/>
    <mergeCell ref="A4:K4"/>
    <mergeCell ref="A6:A7"/>
    <mergeCell ref="B6:B7"/>
    <mergeCell ref="A9:F9"/>
    <mergeCell ref="A5:K5"/>
    <mergeCell ref="A8:C8"/>
    <mergeCell ref="A12:F12"/>
    <mergeCell ref="A13:A14"/>
    <mergeCell ref="B13:B14"/>
    <mergeCell ref="A19:F19"/>
    <mergeCell ref="C50:C51"/>
    <mergeCell ref="A48:F48"/>
    <mergeCell ref="C38:C40"/>
    <mergeCell ref="A27:F27"/>
    <mergeCell ref="A38:A40"/>
    <mergeCell ref="A17:M17"/>
    <mergeCell ref="A20:M20"/>
    <mergeCell ref="A44:M44"/>
    <mergeCell ref="B45:B47"/>
    <mergeCell ref="C45:C47"/>
    <mergeCell ref="B38:B40"/>
    <mergeCell ref="B28:B36"/>
    <mergeCell ref="A21:A26"/>
    <mergeCell ref="B21:B26"/>
    <mergeCell ref="C21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2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71"/>
  <sheetViews>
    <sheetView view="pageBreakPreview" zoomScale="30" zoomScaleSheetLayoutView="30" zoomScalePageLayoutView="0" workbookViewId="0" topLeftCell="A35">
      <selection activeCell="B57" sqref="B57:B61"/>
    </sheetView>
  </sheetViews>
  <sheetFormatPr defaultColWidth="9.140625" defaultRowHeight="15"/>
  <cols>
    <col min="1" max="1" width="74.140625" style="120" customWidth="1"/>
    <col min="2" max="2" width="28.7109375" style="46" customWidth="1"/>
    <col min="3" max="3" width="33.140625" style="46" customWidth="1"/>
    <col min="4" max="4" width="75.00390625" style="198" customWidth="1"/>
    <col min="5" max="5" width="23.421875" style="139" customWidth="1"/>
    <col min="6" max="6" width="23.7109375" style="139" customWidth="1"/>
    <col min="7" max="7" width="28.7109375" style="432" customWidth="1"/>
    <col min="8" max="10" width="24.7109375" style="432" customWidth="1"/>
    <col min="11" max="11" width="34.00390625" style="432" customWidth="1"/>
    <col min="12" max="12" width="27.8515625" style="139" customWidth="1"/>
    <col min="13" max="13" width="25.8515625" style="139" customWidth="1"/>
  </cols>
  <sheetData>
    <row r="1" spans="1:13" ht="35.25">
      <c r="A1" s="196"/>
      <c r="B1" s="131"/>
      <c r="C1" s="131"/>
      <c r="D1" s="457"/>
      <c r="E1" s="148"/>
      <c r="F1" s="148"/>
      <c r="G1" s="458"/>
      <c r="H1" s="458"/>
      <c r="I1" s="458"/>
      <c r="J1" s="458"/>
      <c r="K1" s="458"/>
      <c r="L1" s="148"/>
      <c r="M1" s="148"/>
    </row>
    <row r="2" spans="1:13" ht="35.25">
      <c r="A2" s="196"/>
      <c r="B2" s="144"/>
      <c r="C2" s="144"/>
      <c r="D2" s="196" t="s">
        <v>101</v>
      </c>
      <c r="E2" s="144"/>
      <c r="F2" s="144"/>
      <c r="G2" s="391"/>
      <c r="H2" s="391"/>
      <c r="I2" s="391"/>
      <c r="J2" s="391"/>
      <c r="K2" s="416" t="s">
        <v>293</v>
      </c>
      <c r="L2" s="131"/>
      <c r="M2" s="148"/>
    </row>
    <row r="3" spans="1:13" ht="35.25">
      <c r="A3" s="196"/>
      <c r="B3" s="131"/>
      <c r="C3" s="131"/>
      <c r="D3" s="197" t="s">
        <v>63</v>
      </c>
      <c r="E3" s="144"/>
      <c r="F3" s="144"/>
      <c r="G3" s="391"/>
      <c r="H3" s="391"/>
      <c r="I3" s="391"/>
      <c r="J3" s="391"/>
      <c r="K3" s="391"/>
      <c r="L3" s="144"/>
      <c r="M3" s="148"/>
    </row>
    <row r="4" spans="1:13" ht="94.5" customHeight="1">
      <c r="A4" s="46" t="s">
        <v>220</v>
      </c>
      <c r="B4" s="46" t="s">
        <v>0</v>
      </c>
      <c r="C4" s="36" t="s">
        <v>129</v>
      </c>
      <c r="D4" s="46" t="s">
        <v>1</v>
      </c>
      <c r="E4" s="46" t="s">
        <v>2</v>
      </c>
      <c r="F4" s="46" t="s">
        <v>3</v>
      </c>
      <c r="G4" s="379" t="s">
        <v>4</v>
      </c>
      <c r="H4" s="379" t="s">
        <v>5</v>
      </c>
      <c r="I4" s="379" t="s">
        <v>6</v>
      </c>
      <c r="J4" s="379" t="s">
        <v>128</v>
      </c>
      <c r="K4" s="383" t="s">
        <v>7</v>
      </c>
      <c r="L4" s="36" t="s">
        <v>122</v>
      </c>
      <c r="M4" s="363" t="s">
        <v>221</v>
      </c>
    </row>
    <row r="5" spans="1:13" ht="64.5" customHeight="1">
      <c r="A5" s="507" t="s">
        <v>8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1"/>
    </row>
    <row r="6" spans="1:13" ht="45.75" customHeight="1">
      <c r="A6" s="480" t="s">
        <v>191</v>
      </c>
      <c r="B6" s="482">
        <v>150</v>
      </c>
      <c r="C6" s="482">
        <v>182</v>
      </c>
      <c r="D6" s="37" t="s">
        <v>28</v>
      </c>
      <c r="E6" s="22">
        <v>10</v>
      </c>
      <c r="F6" s="22">
        <v>10</v>
      </c>
      <c r="G6" s="380">
        <f>E6*бжу!C5/100</f>
        <v>0.7</v>
      </c>
      <c r="H6" s="380">
        <f>E6*бжу!D5/100</f>
        <v>0.099</v>
      </c>
      <c r="I6" s="380">
        <f>E6*бжу!E5/100</f>
        <v>7.108</v>
      </c>
      <c r="J6" s="380">
        <f>E6*бжу!G5/100</f>
        <v>0</v>
      </c>
      <c r="K6" s="380">
        <f>E6*бжу!F5/100</f>
        <v>32.7</v>
      </c>
      <c r="L6" s="22">
        <v>60</v>
      </c>
      <c r="M6" s="135">
        <f>L6*E6/1000</f>
        <v>0.6</v>
      </c>
    </row>
    <row r="7" spans="1:13" ht="42" customHeight="1">
      <c r="A7" s="503"/>
      <c r="B7" s="503"/>
      <c r="C7" s="482"/>
      <c r="D7" s="37" t="s">
        <v>246</v>
      </c>
      <c r="E7" s="22">
        <v>20</v>
      </c>
      <c r="F7" s="22">
        <v>20</v>
      </c>
      <c r="G7" s="380">
        <f>E7*бжу!C8/100</f>
        <v>2.3</v>
      </c>
      <c r="H7" s="380">
        <f>E7*бжу!D8/100</f>
        <v>0.654</v>
      </c>
      <c r="I7" s="380">
        <f>E7*бжу!E8/100</f>
        <v>13.303999999999998</v>
      </c>
      <c r="J7" s="380">
        <f>E7*бжу!G8/100</f>
        <v>0</v>
      </c>
      <c r="K7" s="380">
        <f>E7*бжу!F8/100</f>
        <v>69</v>
      </c>
      <c r="L7" s="22">
        <v>42</v>
      </c>
      <c r="M7" s="135">
        <f>L7*E7/1000</f>
        <v>0.84</v>
      </c>
    </row>
    <row r="8" spans="1:13" ht="45.75" customHeight="1">
      <c r="A8" s="503"/>
      <c r="B8" s="503"/>
      <c r="C8" s="482"/>
      <c r="D8" s="41" t="s">
        <v>32</v>
      </c>
      <c r="E8" s="22">
        <v>100</v>
      </c>
      <c r="F8" s="22">
        <v>100</v>
      </c>
      <c r="G8" s="380">
        <f>E8*бжу!C17/100</f>
        <v>2.8</v>
      </c>
      <c r="H8" s="380">
        <f>E8*бжу!D17/100</f>
        <v>3.2</v>
      </c>
      <c r="I8" s="380">
        <f>E8*бжу!E17/100</f>
        <v>9.4</v>
      </c>
      <c r="J8" s="380">
        <f>E8*бжу!G17/100</f>
        <v>1.3</v>
      </c>
      <c r="K8" s="380">
        <f>E8*бжу!F17/100</f>
        <v>58</v>
      </c>
      <c r="L8" s="22">
        <v>46</v>
      </c>
      <c r="M8" s="135">
        <f>L8*E8/1000</f>
        <v>4.6</v>
      </c>
    </row>
    <row r="9" spans="1:13" ht="45.75" customHeight="1" hidden="1">
      <c r="A9" s="503"/>
      <c r="B9" s="503"/>
      <c r="C9" s="482"/>
      <c r="D9" s="41"/>
      <c r="E9" s="22"/>
      <c r="F9" s="22"/>
      <c r="G9" s="380">
        <f>E9*бжу!C8/100</f>
        <v>0</v>
      </c>
      <c r="H9" s="380">
        <f>E9*бжу!D8/100</f>
        <v>0</v>
      </c>
      <c r="I9" s="380">
        <f>E9*бжу!E8/100</f>
        <v>0</v>
      </c>
      <c r="J9" s="380">
        <f>E9*бжу!G8/100</f>
        <v>0</v>
      </c>
      <c r="K9" s="380">
        <f>E9*бжу!F8/100</f>
        <v>0</v>
      </c>
      <c r="L9" s="22"/>
      <c r="M9" s="135"/>
    </row>
    <row r="10" spans="1:13" ht="45.75" customHeight="1">
      <c r="A10" s="503"/>
      <c r="B10" s="503"/>
      <c r="C10" s="482"/>
      <c r="D10" s="41" t="s">
        <v>296</v>
      </c>
      <c r="E10" s="23">
        <v>2</v>
      </c>
      <c r="F10" s="23">
        <v>2</v>
      </c>
      <c r="G10" s="380">
        <f>E10*бжу!C19/100</f>
        <v>0</v>
      </c>
      <c r="H10" s="380">
        <f>E10*бжу!D19/100</f>
        <v>0</v>
      </c>
      <c r="I10" s="380">
        <f>E10*бжу!E19/100</f>
        <v>1.996</v>
      </c>
      <c r="J10" s="380">
        <f>E10*бжу!G19/100</f>
        <v>0</v>
      </c>
      <c r="K10" s="380">
        <f>E10*бжу!F19/100</f>
        <v>7.58</v>
      </c>
      <c r="L10" s="23">
        <v>60</v>
      </c>
      <c r="M10" s="135">
        <f>L10*E10/1000</f>
        <v>0.12</v>
      </c>
    </row>
    <row r="11" spans="1:13" ht="45.75" customHeight="1">
      <c r="A11" s="503"/>
      <c r="B11" s="503"/>
      <c r="C11" s="482"/>
      <c r="D11" s="41" t="s">
        <v>10</v>
      </c>
      <c r="E11" s="22">
        <v>3</v>
      </c>
      <c r="F11" s="22">
        <v>3</v>
      </c>
      <c r="G11" s="380">
        <f>E11*бжу!C14/100</f>
        <v>0.075</v>
      </c>
      <c r="H11" s="380">
        <f>E11*бжу!D14/100</f>
        <v>1.845</v>
      </c>
      <c r="I11" s="380">
        <f>E11*бжу!E14/100</f>
        <v>0.204</v>
      </c>
      <c r="J11" s="380">
        <f>E11*бжу!G14/100</f>
        <v>0</v>
      </c>
      <c r="K11" s="380">
        <f>E11*бжу!F14/100</f>
        <v>16.98</v>
      </c>
      <c r="L11" s="22">
        <v>500</v>
      </c>
      <c r="M11" s="135">
        <f>L11*E11/1000</f>
        <v>1.5</v>
      </c>
    </row>
    <row r="12" spans="1:13" ht="45.75" customHeight="1">
      <c r="A12" s="479"/>
      <c r="B12" s="479"/>
      <c r="C12" s="479"/>
      <c r="D12" s="479"/>
      <c r="E12" s="479"/>
      <c r="F12" s="479"/>
      <c r="G12" s="383">
        <f>G6+G7+G8+G10+G11</f>
        <v>5.875</v>
      </c>
      <c r="H12" s="383">
        <f>H6+H7+H8+H10+H11</f>
        <v>5.798</v>
      </c>
      <c r="I12" s="383">
        <f>I6+I7+I8+I10+I11</f>
        <v>32.01199999999999</v>
      </c>
      <c r="J12" s="383">
        <f>J6+J7+J8+J10+J11</f>
        <v>1.3</v>
      </c>
      <c r="K12" s="383">
        <f>K6+K7+K8+K10+K11</f>
        <v>184.26</v>
      </c>
      <c r="L12" s="27"/>
      <c r="M12" s="133">
        <f>SUM(M6:M11)</f>
        <v>7.659999999999999</v>
      </c>
    </row>
    <row r="13" spans="1:13" ht="42" customHeight="1">
      <c r="A13" s="495" t="s">
        <v>170</v>
      </c>
      <c r="B13" s="475" t="s">
        <v>216</v>
      </c>
      <c r="C13" s="497" t="s">
        <v>309</v>
      </c>
      <c r="D13" s="195" t="s">
        <v>11</v>
      </c>
      <c r="E13" s="22">
        <v>30</v>
      </c>
      <c r="F13" s="22">
        <v>30</v>
      </c>
      <c r="G13" s="380">
        <f>E13*бжу!C22/100</f>
        <v>2.61</v>
      </c>
      <c r="H13" s="380">
        <f>E13*бжу!D22/100</f>
        <v>0.45</v>
      </c>
      <c r="I13" s="380">
        <f>E13*бжу!E22/100</f>
        <v>12</v>
      </c>
      <c r="J13" s="380">
        <f>E13*бжу!G22/100</f>
        <v>0</v>
      </c>
      <c r="K13" s="380">
        <f>E13*бжу!F22/100</f>
        <v>62.7</v>
      </c>
      <c r="L13" s="22">
        <v>62</v>
      </c>
      <c r="M13" s="140">
        <f>L13*E13/1000</f>
        <v>1.86</v>
      </c>
    </row>
    <row r="14" spans="1:13" ht="48.75" customHeight="1">
      <c r="A14" s="495"/>
      <c r="B14" s="475"/>
      <c r="C14" s="543"/>
      <c r="D14" s="195" t="s">
        <v>113</v>
      </c>
      <c r="E14" s="150">
        <v>5</v>
      </c>
      <c r="F14" s="47">
        <v>5</v>
      </c>
      <c r="G14" s="380">
        <f>E14*бжу!C16/100</f>
        <v>1.185</v>
      </c>
      <c r="H14" s="380">
        <f>E14*бжу!D16/100</f>
        <v>1.464</v>
      </c>
      <c r="I14" s="380">
        <f>E14*бжу!E16/100</f>
        <v>0</v>
      </c>
      <c r="J14" s="380">
        <f>E14*бжу!G16/100</f>
        <v>0.115</v>
      </c>
      <c r="K14" s="380">
        <f>E14*бжу!F16/100</f>
        <v>18.1</v>
      </c>
      <c r="L14" s="22">
        <v>437</v>
      </c>
      <c r="M14" s="140">
        <f>L14*E14/1000</f>
        <v>2.185</v>
      </c>
    </row>
    <row r="15" spans="1:13" ht="45.75" customHeight="1">
      <c r="A15" s="495"/>
      <c r="B15" s="475"/>
      <c r="C15" s="498"/>
      <c r="D15" s="195" t="s">
        <v>10</v>
      </c>
      <c r="E15" s="47">
        <v>5</v>
      </c>
      <c r="F15" s="47">
        <v>5</v>
      </c>
      <c r="G15" s="380">
        <f>E15*бжу!C14/100</f>
        <v>0.125</v>
      </c>
      <c r="H15" s="380">
        <f>E15*бжу!D14/100</f>
        <v>3.075</v>
      </c>
      <c r="I15" s="380">
        <f>E15*бжу!E14/100</f>
        <v>0.34</v>
      </c>
      <c r="J15" s="380">
        <f>E15*бжу!G14/100</f>
        <v>0</v>
      </c>
      <c r="K15" s="380">
        <f>E15*бжу!F14/100</f>
        <v>28.3</v>
      </c>
      <c r="L15" s="47">
        <v>500</v>
      </c>
      <c r="M15" s="140">
        <f>L15*E15/1000</f>
        <v>2.5</v>
      </c>
    </row>
    <row r="16" spans="1:13" ht="45.75" customHeight="1">
      <c r="A16" s="487"/>
      <c r="B16" s="487"/>
      <c r="C16" s="487"/>
      <c r="D16" s="487"/>
      <c r="E16" s="487"/>
      <c r="F16" s="487"/>
      <c r="G16" s="383">
        <f>G13+G14+G15</f>
        <v>3.92</v>
      </c>
      <c r="H16" s="383">
        <f>H13+H14+H15</f>
        <v>4.989</v>
      </c>
      <c r="I16" s="383">
        <f>I13+I14+I15</f>
        <v>12.34</v>
      </c>
      <c r="J16" s="383">
        <f>J13+J14+J15</f>
        <v>0.115</v>
      </c>
      <c r="K16" s="383">
        <f>K13+K14+K15</f>
        <v>109.10000000000001</v>
      </c>
      <c r="L16" s="46"/>
      <c r="M16" s="137">
        <f>M13+M14+M15</f>
        <v>6.545</v>
      </c>
    </row>
    <row r="17" spans="1:13" ht="45.75" customHeight="1">
      <c r="A17" s="501" t="s">
        <v>171</v>
      </c>
      <c r="B17" s="482">
        <v>150</v>
      </c>
      <c r="C17" s="482">
        <v>414</v>
      </c>
      <c r="D17" s="121" t="s">
        <v>124</v>
      </c>
      <c r="E17" s="47">
        <v>1</v>
      </c>
      <c r="F17" s="47">
        <v>1</v>
      </c>
      <c r="G17" s="380">
        <f>E17*бжу!C28/100</f>
        <v>0</v>
      </c>
      <c r="H17" s="380">
        <f>E17*бжу!D28/100</f>
        <v>0</v>
      </c>
      <c r="I17" s="380">
        <f>E17*бжу!E28/100</f>
        <v>0.64</v>
      </c>
      <c r="J17" s="380">
        <f>E17*бжу!G28/100</f>
        <v>0</v>
      </c>
      <c r="K17" s="380">
        <f>E17*бжу!F28/100</f>
        <v>2.94</v>
      </c>
      <c r="L17" s="47">
        <v>1100</v>
      </c>
      <c r="M17" s="140">
        <f>L17*E17/1000</f>
        <v>1.1</v>
      </c>
    </row>
    <row r="18" spans="1:13" ht="45.75" customHeight="1">
      <c r="A18" s="501"/>
      <c r="B18" s="482"/>
      <c r="C18" s="482"/>
      <c r="D18" s="121" t="s">
        <v>18</v>
      </c>
      <c r="E18" s="47">
        <v>100</v>
      </c>
      <c r="F18" s="47">
        <v>100</v>
      </c>
      <c r="G18" s="380">
        <f>E18*бжу!C17/100</f>
        <v>2.8</v>
      </c>
      <c r="H18" s="380">
        <f>E18*бжу!D17/100</f>
        <v>3.2</v>
      </c>
      <c r="I18" s="380">
        <f>E18*бжу!E17/100</f>
        <v>9.4</v>
      </c>
      <c r="J18" s="380">
        <f>E18*бжу!G17/100</f>
        <v>1.3</v>
      </c>
      <c r="K18" s="380">
        <f>E18*бжу!F17/100</f>
        <v>58</v>
      </c>
      <c r="L18" s="47">
        <v>46</v>
      </c>
      <c r="M18" s="140">
        <f>L18*E18/1000</f>
        <v>4.6</v>
      </c>
    </row>
    <row r="19" spans="1:13" ht="45.75" customHeight="1">
      <c r="A19" s="501"/>
      <c r="B19" s="482"/>
      <c r="C19" s="482"/>
      <c r="D19" s="121" t="s">
        <v>296</v>
      </c>
      <c r="E19" s="47">
        <v>6</v>
      </c>
      <c r="F19" s="47">
        <v>6</v>
      </c>
      <c r="G19" s="380">
        <f>E19*бжу!C19/100</f>
        <v>0</v>
      </c>
      <c r="H19" s="380">
        <f>E19*бжу!D19/100</f>
        <v>0</v>
      </c>
      <c r="I19" s="380">
        <f>E19*бжу!E19/100</f>
        <v>5.9879999999999995</v>
      </c>
      <c r="J19" s="380">
        <f>E19*бжу!G19/100</f>
        <v>0</v>
      </c>
      <c r="K19" s="380">
        <f>E19*бжу!F19/100</f>
        <v>22.74</v>
      </c>
      <c r="L19" s="47">
        <v>60</v>
      </c>
      <c r="M19" s="140">
        <f>L19*E19/1000</f>
        <v>0.36</v>
      </c>
    </row>
    <row r="20" spans="1:13" ht="45.75" customHeight="1">
      <c r="A20" s="487"/>
      <c r="B20" s="487"/>
      <c r="C20" s="487"/>
      <c r="D20" s="487"/>
      <c r="E20" s="487"/>
      <c r="F20" s="487"/>
      <c r="G20" s="379">
        <f>G17+G18+G19</f>
        <v>2.8</v>
      </c>
      <c r="H20" s="379">
        <f>H17+H18+H19</f>
        <v>3.2</v>
      </c>
      <c r="I20" s="379">
        <f>I17+I18+I19</f>
        <v>16.028</v>
      </c>
      <c r="J20" s="379">
        <f>J17+J18+J19</f>
        <v>1.3</v>
      </c>
      <c r="K20" s="379">
        <f>K17+K18+K19</f>
        <v>83.67999999999999</v>
      </c>
      <c r="L20" s="46"/>
      <c r="M20" s="137">
        <f>SUM(M17:M19)</f>
        <v>6.06</v>
      </c>
    </row>
    <row r="21" spans="1:13" ht="45.75" customHeight="1">
      <c r="A21" s="545" t="s">
        <v>24</v>
      </c>
      <c r="B21" s="545"/>
      <c r="C21" s="545"/>
      <c r="D21" s="545"/>
      <c r="E21" s="545"/>
      <c r="F21" s="545"/>
      <c r="G21" s="431">
        <f>G12+G16+G20</f>
        <v>12.594999999999999</v>
      </c>
      <c r="H21" s="431">
        <f>H12+H16+H20</f>
        <v>13.986999999999998</v>
      </c>
      <c r="I21" s="431">
        <f>I12+I16+I20</f>
        <v>60.37999999999999</v>
      </c>
      <c r="J21" s="431">
        <f>J12+J16+J20</f>
        <v>2.715</v>
      </c>
      <c r="K21" s="431">
        <f>K12+K16+K20</f>
        <v>377.04</v>
      </c>
      <c r="L21" s="308"/>
      <c r="M21" s="262">
        <f>M12+M16+M20</f>
        <v>20.264999999999997</v>
      </c>
    </row>
    <row r="22" spans="1:13" ht="45.75" customHeight="1">
      <c r="A22" s="507" t="s">
        <v>276</v>
      </c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9"/>
    </row>
    <row r="23" spans="1:13" s="8" customFormat="1" ht="51.75" customHeight="1">
      <c r="A23" s="120" t="s">
        <v>9</v>
      </c>
      <c r="B23" s="36">
        <v>70</v>
      </c>
      <c r="C23" s="36"/>
      <c r="D23" s="195" t="s">
        <v>165</v>
      </c>
      <c r="E23" s="65">
        <v>70</v>
      </c>
      <c r="F23" s="22">
        <v>63</v>
      </c>
      <c r="G23" s="380">
        <f>E23*бжу!C34/100</f>
        <v>0.28</v>
      </c>
      <c r="H23" s="380">
        <f>E23*бжу!D34/100</f>
        <v>0.18900000000000003</v>
      </c>
      <c r="I23" s="380">
        <f>E23*бжу!E34/100</f>
        <v>6.3629999999999995</v>
      </c>
      <c r="J23" s="380">
        <f>E23*бжу!G34/100</f>
        <v>3.15</v>
      </c>
      <c r="K23" s="380">
        <f>E23*бжу!F34/100</f>
        <v>26.46</v>
      </c>
      <c r="L23" s="22">
        <v>156</v>
      </c>
      <c r="M23" s="141">
        <f>L23*E23/1000</f>
        <v>10.92</v>
      </c>
    </row>
    <row r="24" spans="1:13" s="8" customFormat="1" ht="51.75" customHeight="1">
      <c r="A24" s="548" t="s">
        <v>277</v>
      </c>
      <c r="B24" s="549"/>
      <c r="C24" s="549"/>
      <c r="D24" s="549"/>
      <c r="E24" s="549"/>
      <c r="F24" s="550"/>
      <c r="G24" s="429">
        <f>G23</f>
        <v>0.28</v>
      </c>
      <c r="H24" s="429">
        <f>H23</f>
        <v>0.18900000000000003</v>
      </c>
      <c r="I24" s="429">
        <f>I23</f>
        <v>6.3629999999999995</v>
      </c>
      <c r="J24" s="429">
        <f>J23</f>
        <v>3.15</v>
      </c>
      <c r="K24" s="429">
        <f>K23</f>
        <v>26.46</v>
      </c>
      <c r="L24" s="274"/>
      <c r="M24" s="263">
        <f>M23</f>
        <v>10.92</v>
      </c>
    </row>
    <row r="25" spans="1:13" ht="40.5" customHeight="1">
      <c r="A25" s="507" t="s">
        <v>14</v>
      </c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9"/>
    </row>
    <row r="26" spans="1:12" ht="45.75" customHeight="1" hidden="1" thickBot="1">
      <c r="A26" s="501"/>
      <c r="B26" s="486"/>
      <c r="D26" s="195"/>
      <c r="E26" s="22"/>
      <c r="F26" s="22"/>
      <c r="G26" s="380"/>
      <c r="H26" s="380"/>
      <c r="I26" s="380"/>
      <c r="J26" s="380"/>
      <c r="K26" s="380"/>
      <c r="L26" s="22"/>
    </row>
    <row r="27" spans="1:12" ht="45.75" customHeight="1" hidden="1" thickBot="1">
      <c r="A27" s="609"/>
      <c r="B27" s="487"/>
      <c r="C27" s="47"/>
      <c r="D27" s="195"/>
      <c r="E27" s="47"/>
      <c r="F27" s="47"/>
      <c r="G27" s="426"/>
      <c r="H27" s="426"/>
      <c r="I27" s="426"/>
      <c r="J27" s="426"/>
      <c r="K27" s="426"/>
      <c r="L27" s="47"/>
    </row>
    <row r="28" spans="1:12" ht="45.75" customHeight="1" hidden="1" thickBot="1">
      <c r="A28" s="609"/>
      <c r="B28" s="487"/>
      <c r="C28" s="47"/>
      <c r="D28" s="121"/>
      <c r="E28" s="22"/>
      <c r="F28" s="22"/>
      <c r="G28" s="380"/>
      <c r="H28" s="380"/>
      <c r="I28" s="380"/>
      <c r="J28" s="380"/>
      <c r="K28" s="380"/>
      <c r="L28" s="22"/>
    </row>
    <row r="29" spans="1:12" ht="45.75" customHeight="1" hidden="1" thickBot="1">
      <c r="A29" s="609"/>
      <c r="B29" s="487"/>
      <c r="C29" s="47"/>
      <c r="D29" s="121"/>
      <c r="E29" s="22"/>
      <c r="F29" s="22"/>
      <c r="G29" s="380"/>
      <c r="H29" s="380"/>
      <c r="I29" s="380"/>
      <c r="J29" s="380"/>
      <c r="K29" s="380"/>
      <c r="L29" s="22"/>
    </row>
    <row r="30" spans="1:12" ht="45.75" customHeight="1" hidden="1" thickBot="1">
      <c r="A30" s="609"/>
      <c r="B30" s="487"/>
      <c r="C30" s="47"/>
      <c r="D30" s="121"/>
      <c r="E30" s="47"/>
      <c r="F30" s="47"/>
      <c r="G30" s="426"/>
      <c r="H30" s="426"/>
      <c r="I30" s="426"/>
      <c r="J30" s="426"/>
      <c r="K30" s="426"/>
      <c r="L30" s="47"/>
    </row>
    <row r="31" spans="1:13" ht="45.75" customHeight="1" hidden="1" thickBot="1">
      <c r="A31" s="486"/>
      <c r="B31" s="487"/>
      <c r="C31" s="487"/>
      <c r="D31" s="487"/>
      <c r="E31" s="487"/>
      <c r="F31" s="487"/>
      <c r="G31" s="379">
        <f>SUM(G26:G30)</f>
        <v>0</v>
      </c>
      <c r="H31" s="379">
        <f>SUM(H26:H30)</f>
        <v>0</v>
      </c>
      <c r="I31" s="379">
        <f>SUM(I26:I30)</f>
        <v>0</v>
      </c>
      <c r="J31" s="379">
        <f>SUM(J26:J30)</f>
        <v>0</v>
      </c>
      <c r="K31" s="379">
        <f>SUM(K26:K30)</f>
        <v>0</v>
      </c>
      <c r="L31" s="46"/>
      <c r="M31" s="46">
        <f>SUM(M26:M30)</f>
        <v>0</v>
      </c>
    </row>
    <row r="32" spans="1:13" ht="45.75" customHeight="1">
      <c r="A32" s="476" t="s">
        <v>208</v>
      </c>
      <c r="B32" s="470">
        <v>150</v>
      </c>
      <c r="C32" s="470">
        <v>92</v>
      </c>
      <c r="D32" s="195" t="s">
        <v>271</v>
      </c>
      <c r="E32" s="47">
        <v>50</v>
      </c>
      <c r="F32" s="47">
        <v>50</v>
      </c>
      <c r="G32" s="380">
        <f>E32*бжу!C47/100</f>
        <v>9.3</v>
      </c>
      <c r="H32" s="380">
        <f>E32*бжу!D47/100</f>
        <v>8</v>
      </c>
      <c r="I32" s="380">
        <f>E32*бжу!E47/100</f>
        <v>0</v>
      </c>
      <c r="J32" s="380">
        <f>E32*бжу!G47/100</f>
        <v>0</v>
      </c>
      <c r="K32" s="380">
        <f>E32*бжу!F47/100</f>
        <v>109</v>
      </c>
      <c r="L32" s="139">
        <v>400</v>
      </c>
      <c r="M32" s="140">
        <f>L32*E32/1000</f>
        <v>20</v>
      </c>
    </row>
    <row r="33" spans="1:13" ht="45.75" customHeight="1">
      <c r="A33" s="477"/>
      <c r="B33" s="471"/>
      <c r="C33" s="471"/>
      <c r="D33" s="195" t="s">
        <v>41</v>
      </c>
      <c r="E33" s="47">
        <v>35</v>
      </c>
      <c r="F33" s="47">
        <v>25.2</v>
      </c>
      <c r="G33" s="380">
        <f>E33*бжу!C36/100</f>
        <v>0.7</v>
      </c>
      <c r="H33" s="380">
        <f>E33*бжу!D36/100</f>
        <v>0.10149999999999998</v>
      </c>
      <c r="I33" s="380">
        <f>E33*бжу!E36/100</f>
        <v>4.361000000000001</v>
      </c>
      <c r="J33" s="380">
        <f>E33*бжу!G36/100</f>
        <v>5.04</v>
      </c>
      <c r="K33" s="380">
        <f>E33*бжу!F36/100</f>
        <v>20.16</v>
      </c>
      <c r="L33" s="47">
        <v>55</v>
      </c>
      <c r="M33" s="140">
        <f>L33*E33/1000</f>
        <v>1.925</v>
      </c>
    </row>
    <row r="34" spans="1:13" ht="45.75" customHeight="1">
      <c r="A34" s="477"/>
      <c r="B34" s="471"/>
      <c r="C34" s="471"/>
      <c r="D34" s="195" t="s">
        <v>33</v>
      </c>
      <c r="E34" s="22">
        <v>8</v>
      </c>
      <c r="F34" s="22">
        <v>6.4</v>
      </c>
      <c r="G34" s="380">
        <f>E34*бжу!C37/100</f>
        <v>0.10400000000000001</v>
      </c>
      <c r="H34" s="380">
        <f>E34*бжу!D37/100</f>
        <v>0.0064</v>
      </c>
      <c r="I34" s="380">
        <f>E34*бжу!E37/100</f>
        <v>0.5376</v>
      </c>
      <c r="J34" s="380">
        <f>E34*бжу!G37/100</f>
        <v>0.32</v>
      </c>
      <c r="K34" s="380">
        <f>E34*бжу!F37/100</f>
        <v>2.176</v>
      </c>
      <c r="L34" s="22">
        <v>50</v>
      </c>
      <c r="M34" s="140">
        <f>L34*E34/1000</f>
        <v>0.4</v>
      </c>
    </row>
    <row r="35" spans="1:13" ht="45.75" customHeight="1">
      <c r="A35" s="477"/>
      <c r="B35" s="471"/>
      <c r="C35" s="471"/>
      <c r="D35" s="195" t="s">
        <v>16</v>
      </c>
      <c r="E35" s="22">
        <v>8</v>
      </c>
      <c r="F35" s="22">
        <v>6.72</v>
      </c>
      <c r="G35" s="380">
        <f>E35*бжу!C38/100</f>
        <v>0.11199999999999999</v>
      </c>
      <c r="H35" s="380">
        <f>E35*бжу!D38/100</f>
        <v>0</v>
      </c>
      <c r="I35" s="380">
        <f>E35*бжу!E38/100</f>
        <v>0.6584</v>
      </c>
      <c r="J35" s="380">
        <f>E35*бжу!G38/100</f>
        <v>0.672</v>
      </c>
      <c r="K35" s="380">
        <f>E35*бжу!F38/100</f>
        <v>2.752</v>
      </c>
      <c r="L35" s="22">
        <v>42</v>
      </c>
      <c r="M35" s="140">
        <f>L35*E35/1000</f>
        <v>0.336</v>
      </c>
    </row>
    <row r="36" spans="1:13" ht="45.75" customHeight="1">
      <c r="A36" s="478"/>
      <c r="B36" s="472"/>
      <c r="C36" s="472"/>
      <c r="D36" s="195" t="s">
        <v>10</v>
      </c>
      <c r="E36" s="22">
        <v>1.5</v>
      </c>
      <c r="F36" s="22">
        <v>1.5</v>
      </c>
      <c r="G36" s="380">
        <f>E36*бжу!C14/100</f>
        <v>0.0375</v>
      </c>
      <c r="H36" s="380">
        <f>E36*бжу!D14/100</f>
        <v>0.9225</v>
      </c>
      <c r="I36" s="380">
        <f>E36*бжу!E14/100</f>
        <v>0.102</v>
      </c>
      <c r="J36" s="380">
        <f>E36*бжу!G14/100</f>
        <v>0</v>
      </c>
      <c r="K36" s="380">
        <f>E36*бжу!F14/100</f>
        <v>8.49</v>
      </c>
      <c r="L36" s="22">
        <v>500</v>
      </c>
      <c r="M36" s="140">
        <f>L36*E36/1000</f>
        <v>0.75</v>
      </c>
    </row>
    <row r="37" spans="1:13" ht="45.75" customHeight="1">
      <c r="A37" s="487"/>
      <c r="B37" s="487"/>
      <c r="C37" s="487"/>
      <c r="D37" s="487"/>
      <c r="E37" s="487"/>
      <c r="F37" s="487"/>
      <c r="G37" s="379">
        <f>G32+G33+G34+G35+G36</f>
        <v>10.253499999999999</v>
      </c>
      <c r="H37" s="379">
        <f>H32+H33+H34+H35+H36</f>
        <v>9.030399999999998</v>
      </c>
      <c r="I37" s="379">
        <f>I32+I33+I34+I35+I36</f>
        <v>5.659000000000002</v>
      </c>
      <c r="J37" s="379">
        <f>J32+J33+J34+J35+J36</f>
        <v>6.032</v>
      </c>
      <c r="K37" s="379">
        <f>K32+K33+K34+K35+K36</f>
        <v>142.578</v>
      </c>
      <c r="L37" s="46"/>
      <c r="M37" s="137">
        <f>SUM(M32:M36)</f>
        <v>23.410999999999998</v>
      </c>
    </row>
    <row r="38" spans="1:13" ht="43.5" customHeight="1">
      <c r="A38" s="476" t="s">
        <v>36</v>
      </c>
      <c r="B38" s="497" t="s">
        <v>204</v>
      </c>
      <c r="C38" s="497" t="s">
        <v>336</v>
      </c>
      <c r="D38" s="41" t="s">
        <v>249</v>
      </c>
      <c r="E38" s="23">
        <v>30</v>
      </c>
      <c r="F38" s="23">
        <v>30</v>
      </c>
      <c r="G38" s="380">
        <f>E38*бжу!C24/100</f>
        <v>5.34</v>
      </c>
      <c r="H38" s="380">
        <f>E38*бжу!D24/100</f>
        <v>3</v>
      </c>
      <c r="I38" s="380">
        <f>E38*бжу!E24/100</f>
        <v>0</v>
      </c>
      <c r="J38" s="380">
        <f>E38*бжу!G24/100</f>
        <v>0</v>
      </c>
      <c r="K38" s="380">
        <f>E38*бжу!F24/100</f>
        <v>48.6</v>
      </c>
      <c r="L38" s="23">
        <v>506</v>
      </c>
      <c r="M38" s="140">
        <f>L38*E38/1000</f>
        <v>15.18</v>
      </c>
    </row>
    <row r="39" spans="1:13" ht="43.5" customHeight="1">
      <c r="A39" s="477"/>
      <c r="B39" s="543"/>
      <c r="C39" s="543"/>
      <c r="D39" s="41" t="s">
        <v>236</v>
      </c>
      <c r="E39" s="23">
        <v>20</v>
      </c>
      <c r="F39" s="23">
        <v>20</v>
      </c>
      <c r="G39" s="380">
        <f>E39*бжу!C25/100</f>
        <v>3.9</v>
      </c>
      <c r="H39" s="380">
        <f>E39*бжу!D25/100</f>
        <v>3.388</v>
      </c>
      <c r="I39" s="380">
        <f>E39*бжу!E25/100</f>
        <v>0</v>
      </c>
      <c r="J39" s="380">
        <f>E39*бжу!G25/100</f>
        <v>0</v>
      </c>
      <c r="K39" s="380">
        <f>E39*бжу!F25/100</f>
        <v>42.6</v>
      </c>
      <c r="L39" s="23">
        <v>506</v>
      </c>
      <c r="M39" s="140">
        <f>L39*E39/1000</f>
        <v>10.12</v>
      </c>
    </row>
    <row r="40" spans="1:13" ht="43.5" customHeight="1">
      <c r="A40" s="477"/>
      <c r="B40" s="543"/>
      <c r="C40" s="543"/>
      <c r="D40" s="41" t="s">
        <v>10</v>
      </c>
      <c r="E40" s="23">
        <v>3</v>
      </c>
      <c r="F40" s="23">
        <v>3</v>
      </c>
      <c r="G40" s="380">
        <f>E40*бжу!C14/100</f>
        <v>0.075</v>
      </c>
      <c r="H40" s="380">
        <f>E40*бжу!D14/100</f>
        <v>1.845</v>
      </c>
      <c r="I40" s="380">
        <f>E40*бжу!E14/100</f>
        <v>0.204</v>
      </c>
      <c r="J40" s="380">
        <f>E40*бжу!G14/100</f>
        <v>0</v>
      </c>
      <c r="K40" s="380">
        <f>E40*бжу!F14/100</f>
        <v>16.98</v>
      </c>
      <c r="L40" s="23">
        <v>500</v>
      </c>
      <c r="M40" s="140">
        <f aca="true" t="shared" si="0" ref="M40:M48">L40*E40/1000</f>
        <v>1.5</v>
      </c>
    </row>
    <row r="41" spans="1:13" ht="43.5" customHeight="1">
      <c r="A41" s="477"/>
      <c r="B41" s="543"/>
      <c r="C41" s="543"/>
      <c r="D41" s="41" t="s">
        <v>18</v>
      </c>
      <c r="E41" s="23">
        <v>10</v>
      </c>
      <c r="F41" s="23">
        <v>10</v>
      </c>
      <c r="G41" s="380">
        <f>E41*бжу!C17/100</f>
        <v>0.28</v>
      </c>
      <c r="H41" s="380">
        <f>E41*бжу!D17/100</f>
        <v>0.32</v>
      </c>
      <c r="I41" s="380">
        <f>E41*бжу!E17/100</f>
        <v>0.94</v>
      </c>
      <c r="J41" s="380">
        <f>E41*бжу!G17/100</f>
        <v>0.13</v>
      </c>
      <c r="K41" s="380">
        <f>E41*бжу!F17/100</f>
        <v>5.8</v>
      </c>
      <c r="L41" s="23">
        <v>46</v>
      </c>
      <c r="M41" s="140">
        <f t="shared" si="0"/>
        <v>0.46</v>
      </c>
    </row>
    <row r="42" spans="1:13" ht="43.5" customHeight="1">
      <c r="A42" s="477"/>
      <c r="B42" s="543"/>
      <c r="C42" s="543"/>
      <c r="D42" s="41" t="s">
        <v>11</v>
      </c>
      <c r="E42" s="23">
        <v>10</v>
      </c>
      <c r="F42" s="23">
        <v>10</v>
      </c>
      <c r="G42" s="380">
        <f>E42*бжу!C22/100</f>
        <v>0.87</v>
      </c>
      <c r="H42" s="380">
        <f>E42*бжу!D22/100</f>
        <v>0.15</v>
      </c>
      <c r="I42" s="380">
        <f>E42*бжу!E22/100</f>
        <v>4</v>
      </c>
      <c r="J42" s="380">
        <f>E42*бжу!G22/100</f>
        <v>0</v>
      </c>
      <c r="K42" s="380">
        <f>E42*бжу!F22/100</f>
        <v>20.9</v>
      </c>
      <c r="L42" s="23">
        <v>62</v>
      </c>
      <c r="M42" s="140">
        <f t="shared" si="0"/>
        <v>0.62</v>
      </c>
    </row>
    <row r="43" spans="1:13" ht="43.5" customHeight="1">
      <c r="A43" s="477"/>
      <c r="B43" s="543"/>
      <c r="C43" s="543"/>
      <c r="D43" s="41" t="s">
        <v>269</v>
      </c>
      <c r="E43" s="23">
        <v>3</v>
      </c>
      <c r="F43" s="23">
        <v>3</v>
      </c>
      <c r="G43" s="380">
        <f>E43*бжу!C21/100</f>
        <v>0.309</v>
      </c>
      <c r="H43" s="380">
        <f>E43*бжу!D21/100</f>
        <v>0.033</v>
      </c>
      <c r="I43" s="380">
        <f>E43*бжу!E21/100</f>
        <v>2.07</v>
      </c>
      <c r="J43" s="380">
        <f>E43*бжу!G21/100</f>
        <v>0</v>
      </c>
      <c r="K43" s="380">
        <f>E43*бжу!F21/100</f>
        <v>10.02</v>
      </c>
      <c r="L43" s="23">
        <v>78</v>
      </c>
      <c r="M43" s="140">
        <f t="shared" si="0"/>
        <v>0.234</v>
      </c>
    </row>
    <row r="44" spans="1:13" ht="43.5" customHeight="1">
      <c r="A44" s="477"/>
      <c r="B44" s="543"/>
      <c r="C44" s="543"/>
      <c r="D44" s="41" t="s">
        <v>297</v>
      </c>
      <c r="E44" s="23">
        <v>4</v>
      </c>
      <c r="F44" s="23">
        <v>4</v>
      </c>
      <c r="G44" s="380">
        <f>E44*бжу!C15/100</f>
        <v>0</v>
      </c>
      <c r="H44" s="380">
        <f>E44*бжу!D15/100</f>
        <v>3.9960000000000004</v>
      </c>
      <c r="I44" s="380">
        <f>E44*бжу!E15/100</f>
        <v>0</v>
      </c>
      <c r="J44" s="380">
        <f>E44*бжу!G15/100</f>
        <v>0</v>
      </c>
      <c r="K44" s="380">
        <f>E44*бжу!F15/100</f>
        <v>35.96</v>
      </c>
      <c r="L44" s="23">
        <v>157</v>
      </c>
      <c r="M44" s="140">
        <f t="shared" si="0"/>
        <v>0.628</v>
      </c>
    </row>
    <row r="45" spans="1:13" ht="43.5" customHeight="1">
      <c r="A45" s="477"/>
      <c r="B45" s="543"/>
      <c r="C45" s="543"/>
      <c r="D45" s="41" t="s">
        <v>18</v>
      </c>
      <c r="E45" s="23">
        <v>25</v>
      </c>
      <c r="F45" s="23">
        <v>25</v>
      </c>
      <c r="G45" s="380">
        <f>E45*бжу!C17/100</f>
        <v>0.7</v>
      </c>
      <c r="H45" s="380">
        <f>E45*бжу!D17/100</f>
        <v>0.8</v>
      </c>
      <c r="I45" s="380">
        <f>E45*бжу!E17/100</f>
        <v>2.35</v>
      </c>
      <c r="J45" s="380">
        <f>E45*бжу!G17/100</f>
        <v>0.325</v>
      </c>
      <c r="K45" s="380">
        <f>E45*бжу!F17/100</f>
        <v>14.5</v>
      </c>
      <c r="L45" s="23">
        <v>46</v>
      </c>
      <c r="M45" s="140">
        <f t="shared" si="0"/>
        <v>1.15</v>
      </c>
    </row>
    <row r="46" spans="1:13" ht="43.5" customHeight="1">
      <c r="A46" s="477"/>
      <c r="B46" s="543"/>
      <c r="C46" s="543"/>
      <c r="D46" s="41" t="s">
        <v>16</v>
      </c>
      <c r="E46" s="23">
        <v>3</v>
      </c>
      <c r="F46" s="23">
        <v>2.4</v>
      </c>
      <c r="G46" s="380">
        <f>E46*бжу!C38/100</f>
        <v>0.041999999999999996</v>
      </c>
      <c r="H46" s="380">
        <f>E46*бжу!D38/100</f>
        <v>0</v>
      </c>
      <c r="I46" s="380">
        <f>E46*бжу!E38/100</f>
        <v>0.2469</v>
      </c>
      <c r="J46" s="380">
        <f>E46*бжу!G38/100</f>
        <v>0.252</v>
      </c>
      <c r="K46" s="380">
        <f>E46*бжу!F38/100</f>
        <v>1.0319999999999998</v>
      </c>
      <c r="L46" s="23">
        <v>42</v>
      </c>
      <c r="M46" s="140">
        <f t="shared" si="0"/>
        <v>0.126</v>
      </c>
    </row>
    <row r="47" spans="1:13" ht="43.5" customHeight="1">
      <c r="A47" s="477"/>
      <c r="B47" s="543"/>
      <c r="C47" s="543"/>
      <c r="D47" s="37" t="s">
        <v>337</v>
      </c>
      <c r="E47" s="22">
        <v>4</v>
      </c>
      <c r="F47" s="22">
        <v>3.48</v>
      </c>
      <c r="G47" s="380">
        <f>E47*бжу!C12/100</f>
        <v>0.508</v>
      </c>
      <c r="H47" s="380">
        <f>E47*бжу!D12/100</f>
        <v>0.4004</v>
      </c>
      <c r="I47" s="380">
        <f>E47*бжу!E12/100</f>
        <v>0.024399999999999998</v>
      </c>
      <c r="J47" s="380">
        <f>E47*бжу!G12/100</f>
        <v>0</v>
      </c>
      <c r="K47" s="380">
        <f>E47*бжу!F12/100</f>
        <v>5.48</v>
      </c>
      <c r="L47" s="22">
        <v>300</v>
      </c>
      <c r="M47" s="140">
        <f t="shared" si="0"/>
        <v>1.2</v>
      </c>
    </row>
    <row r="48" spans="1:13" ht="43.5" customHeight="1">
      <c r="A48" s="478"/>
      <c r="B48" s="543"/>
      <c r="C48" s="543"/>
      <c r="D48" s="41" t="s">
        <v>15</v>
      </c>
      <c r="E48" s="22">
        <v>150</v>
      </c>
      <c r="F48" s="22">
        <v>108</v>
      </c>
      <c r="G48" s="380">
        <f>E48*бжу!C36/100</f>
        <v>3</v>
      </c>
      <c r="H48" s="380">
        <f>E48*бжу!D36/100</f>
        <v>0.435</v>
      </c>
      <c r="I48" s="380">
        <f>E48*бжу!E36/100</f>
        <v>18.69</v>
      </c>
      <c r="J48" s="380">
        <f>E48*бжу!G36/100</f>
        <v>21.6</v>
      </c>
      <c r="K48" s="380">
        <f>E48*бжу!F36/100</f>
        <v>86.4</v>
      </c>
      <c r="L48" s="22">
        <v>55</v>
      </c>
      <c r="M48" s="140">
        <f t="shared" si="0"/>
        <v>8.25</v>
      </c>
    </row>
    <row r="49" spans="1:13" ht="45.75" customHeight="1">
      <c r="A49" s="487"/>
      <c r="B49" s="487"/>
      <c r="C49" s="487"/>
      <c r="D49" s="487"/>
      <c r="E49" s="487"/>
      <c r="F49" s="487"/>
      <c r="G49" s="383">
        <f>G38+G40+G41+G42+G43+G44+G45+G46+G47+G48</f>
        <v>11.124</v>
      </c>
      <c r="H49" s="383">
        <f>H38+H40+H41+H42+H43+H44+H45+H46+H47+H48</f>
        <v>10.979400000000002</v>
      </c>
      <c r="I49" s="383">
        <f>I38+I40+I41+I42+I43+I44+I45+I46+I47+I48</f>
        <v>28.5253</v>
      </c>
      <c r="J49" s="383">
        <f>J38+J40+J41+J42+J43+J44+J45+J46+J47+J48</f>
        <v>22.307000000000002</v>
      </c>
      <c r="K49" s="383">
        <f>K38+K40+K41+K42+K43+K44+K45+K46+K47+K48</f>
        <v>245.672</v>
      </c>
      <c r="L49" s="46"/>
      <c r="M49" s="137">
        <f>M38+M39+M40+M41+M42+M43+M44+M45+M46+M47+M48</f>
        <v>39.468</v>
      </c>
    </row>
    <row r="50" spans="1:13" ht="45.75" customHeight="1">
      <c r="A50" s="488" t="s">
        <v>213</v>
      </c>
      <c r="B50" s="473">
        <v>150</v>
      </c>
      <c r="C50" s="473">
        <v>393</v>
      </c>
      <c r="D50" s="198" t="s">
        <v>126</v>
      </c>
      <c r="E50" s="139">
        <v>5</v>
      </c>
      <c r="F50" s="139">
        <v>5</v>
      </c>
      <c r="G50" s="380">
        <f>E50*бжу!C35/100</f>
        <v>0</v>
      </c>
      <c r="H50" s="380">
        <f>E50*бжу!D35/100</f>
        <v>0.22</v>
      </c>
      <c r="I50" s="380">
        <f>E50*бжу!E35/100</f>
        <v>0.31</v>
      </c>
      <c r="J50" s="380">
        <f>E50*бжу!G35/100</f>
        <v>0.4</v>
      </c>
      <c r="K50" s="380">
        <f>E50*бжу!F35/100</f>
        <v>13.95</v>
      </c>
      <c r="L50" s="47">
        <v>390</v>
      </c>
      <c r="M50" s="140">
        <f>L50*E50/1000</f>
        <v>1.95</v>
      </c>
    </row>
    <row r="51" spans="1:13" ht="45.75" customHeight="1">
      <c r="A51" s="488"/>
      <c r="B51" s="473"/>
      <c r="C51" s="473"/>
      <c r="D51" s="198" t="s">
        <v>114</v>
      </c>
      <c r="E51" s="139">
        <v>5</v>
      </c>
      <c r="F51" s="139">
        <v>5</v>
      </c>
      <c r="G51" s="380">
        <f>E51*бжу!C30/100</f>
        <v>0.02</v>
      </c>
      <c r="H51" s="380">
        <f>E51*бжу!D30/100</f>
        <v>0.0175</v>
      </c>
      <c r="I51" s="380">
        <f>E51*бжу!E30/100</f>
        <v>0.4575</v>
      </c>
      <c r="J51" s="380">
        <f>E51*бжу!G30/100</f>
        <v>7.26</v>
      </c>
      <c r="K51" s="380">
        <f>E51*бжу!F30/100</f>
        <v>1.98</v>
      </c>
      <c r="L51" s="47">
        <v>128</v>
      </c>
      <c r="M51" s="140">
        <f>L51*E51/1000</f>
        <v>0.64</v>
      </c>
    </row>
    <row r="52" spans="1:13" ht="45.75" customHeight="1">
      <c r="A52" s="488"/>
      <c r="B52" s="473"/>
      <c r="C52" s="473"/>
      <c r="D52" s="198" t="s">
        <v>296</v>
      </c>
      <c r="E52" s="22">
        <v>5</v>
      </c>
      <c r="F52" s="22">
        <v>5</v>
      </c>
      <c r="G52" s="380">
        <f>E52*бжу!C19/100</f>
        <v>0</v>
      </c>
      <c r="H52" s="380">
        <f>E52*бжу!D19/100</f>
        <v>0</v>
      </c>
      <c r="I52" s="380">
        <f>E52*бжу!E19/100</f>
        <v>4.99</v>
      </c>
      <c r="J52" s="380">
        <f>E52*бжу!G19/100</f>
        <v>0</v>
      </c>
      <c r="K52" s="380">
        <f>E52*бжу!F19/100</f>
        <v>18.95</v>
      </c>
      <c r="L52" s="47">
        <v>60</v>
      </c>
      <c r="M52" s="140">
        <f>L52*E52/1000</f>
        <v>0.3</v>
      </c>
    </row>
    <row r="53" spans="1:13" ht="45.75" customHeight="1">
      <c r="A53" s="487"/>
      <c r="B53" s="487"/>
      <c r="C53" s="487"/>
      <c r="D53" s="487"/>
      <c r="E53" s="487"/>
      <c r="F53" s="487"/>
      <c r="G53" s="383">
        <f>G50+G51+G52</f>
        <v>0.02</v>
      </c>
      <c r="H53" s="383">
        <f>H50+H51+H52</f>
        <v>0.2375</v>
      </c>
      <c r="I53" s="383">
        <f>I50+I51+I52</f>
        <v>5.7575</v>
      </c>
      <c r="J53" s="383">
        <f>J50+J51+J52</f>
        <v>7.66</v>
      </c>
      <c r="K53" s="383">
        <f>K50+K51+K52</f>
        <v>34.879999999999995</v>
      </c>
      <c r="L53" s="46"/>
      <c r="M53" s="137">
        <f>SUM(M50:M52)</f>
        <v>2.8899999999999997</v>
      </c>
    </row>
    <row r="54" spans="1:13" ht="45.75" customHeight="1">
      <c r="A54" s="120" t="s">
        <v>34</v>
      </c>
      <c r="B54" s="46">
        <v>25</v>
      </c>
      <c r="D54" s="121" t="s">
        <v>19</v>
      </c>
      <c r="E54" s="47">
        <v>25</v>
      </c>
      <c r="F54" s="47">
        <v>25</v>
      </c>
      <c r="G54" s="383">
        <f>E54*бжу!C23/100</f>
        <v>1.65</v>
      </c>
      <c r="H54" s="383">
        <f>E54*бжу!D23/100</f>
        <v>0.3</v>
      </c>
      <c r="I54" s="383">
        <f>E54*бжу!E23/100</f>
        <v>8.825</v>
      </c>
      <c r="J54" s="383">
        <f>E54*бжу!G23/100</f>
        <v>0</v>
      </c>
      <c r="K54" s="383">
        <f>E54*бжу!F23/100</f>
        <v>45.25</v>
      </c>
      <c r="L54" s="47">
        <v>62</v>
      </c>
      <c r="M54" s="141">
        <f>L54*E54/1000</f>
        <v>1.55</v>
      </c>
    </row>
    <row r="55" spans="1:13" ht="45.75" customHeight="1">
      <c r="A55" s="545" t="s">
        <v>23</v>
      </c>
      <c r="B55" s="545"/>
      <c r="C55" s="545"/>
      <c r="D55" s="545"/>
      <c r="E55" s="545"/>
      <c r="F55" s="545"/>
      <c r="G55" s="431">
        <f>G37+G49+G53+G54</f>
        <v>23.047499999999996</v>
      </c>
      <c r="H55" s="431">
        <f>H37+H49+H53+H54</f>
        <v>20.5473</v>
      </c>
      <c r="I55" s="431">
        <f>I37+I49+I53+I54</f>
        <v>48.7668</v>
      </c>
      <c r="J55" s="431">
        <f>J37+J49+J53+J54</f>
        <v>35.999</v>
      </c>
      <c r="K55" s="431">
        <f>K37+K49+K53+K54</f>
        <v>468.38</v>
      </c>
      <c r="L55" s="308"/>
      <c r="M55" s="262">
        <f>M37+M49+M53+M54</f>
        <v>67.319</v>
      </c>
    </row>
    <row r="56" spans="1:13" ht="45.75" customHeight="1">
      <c r="A56" s="486" t="s">
        <v>20</v>
      </c>
      <c r="B56" s="486"/>
      <c r="C56" s="486"/>
      <c r="D56" s="486"/>
      <c r="E56" s="486"/>
      <c r="F56" s="486"/>
      <c r="G56" s="486"/>
      <c r="H56" s="486"/>
      <c r="I56" s="486"/>
      <c r="J56" s="486"/>
      <c r="K56" s="486"/>
      <c r="L56" s="46"/>
      <c r="M56" s="140"/>
    </row>
    <row r="57" spans="1:13" ht="45.75" customHeight="1">
      <c r="A57" s="476" t="s">
        <v>159</v>
      </c>
      <c r="B57" s="470">
        <v>90</v>
      </c>
      <c r="C57" s="482">
        <v>441</v>
      </c>
      <c r="D57" s="121" t="s">
        <v>130</v>
      </c>
      <c r="E57" s="47">
        <v>45</v>
      </c>
      <c r="F57" s="47">
        <v>45</v>
      </c>
      <c r="G57" s="380">
        <f>E57*бжу!C13/100</f>
        <v>7.515</v>
      </c>
      <c r="H57" s="380">
        <f>E57*бжу!D13/100</f>
        <v>4.05</v>
      </c>
      <c r="I57" s="380">
        <f>E57*бжу!E13/100</f>
        <v>1.8</v>
      </c>
      <c r="J57" s="380">
        <f>E57*бжу!G13/100</f>
        <v>0.225</v>
      </c>
      <c r="K57" s="380">
        <f>E57*бжу!F13/100</f>
        <v>71.55</v>
      </c>
      <c r="L57" s="139">
        <v>217.8</v>
      </c>
      <c r="M57" s="140">
        <f>L57*E57/1000</f>
        <v>9.801</v>
      </c>
    </row>
    <row r="58" spans="1:13" ht="45.75" customHeight="1">
      <c r="A58" s="477"/>
      <c r="B58" s="471"/>
      <c r="C58" s="482"/>
      <c r="D58" s="121" t="s">
        <v>21</v>
      </c>
      <c r="E58" s="47">
        <v>17</v>
      </c>
      <c r="F58" s="47">
        <v>17</v>
      </c>
      <c r="G58" s="380">
        <f>E58*бжу!C21/100</f>
        <v>1.7510000000000003</v>
      </c>
      <c r="H58" s="380">
        <f>E58*бжу!D21/100</f>
        <v>0.18700000000000003</v>
      </c>
      <c r="I58" s="380">
        <f>E58*бжу!E21/100</f>
        <v>11.73</v>
      </c>
      <c r="J58" s="380">
        <f>E58*бжу!G21/100</f>
        <v>0</v>
      </c>
      <c r="K58" s="380">
        <f>E58*бжу!F21/100</f>
        <v>56.78</v>
      </c>
      <c r="L58" s="139">
        <v>40</v>
      </c>
      <c r="M58" s="140">
        <f>L58*E58/1000</f>
        <v>0.68</v>
      </c>
    </row>
    <row r="59" spans="1:13" ht="45.75" customHeight="1">
      <c r="A59" s="477"/>
      <c r="B59" s="471"/>
      <c r="C59" s="482"/>
      <c r="D59" s="121" t="s">
        <v>338</v>
      </c>
      <c r="E59" s="353">
        <v>14</v>
      </c>
      <c r="F59" s="123">
        <v>12.18</v>
      </c>
      <c r="G59" s="380">
        <f>E59*бжу!C12/100</f>
        <v>1.7779999999999998</v>
      </c>
      <c r="H59" s="380">
        <f>E59*бжу!D12/100</f>
        <v>1.4013999999999998</v>
      </c>
      <c r="I59" s="380">
        <f>E59*бжу!E12/100</f>
        <v>0.08539999999999999</v>
      </c>
      <c r="J59" s="380">
        <f>E59*бжу!G12/100</f>
        <v>0</v>
      </c>
      <c r="K59" s="380">
        <f>E59*бжу!F12/100</f>
        <v>19.18</v>
      </c>
      <c r="L59" s="139">
        <v>300</v>
      </c>
      <c r="M59" s="140">
        <f>L59*E59/1000</f>
        <v>4.2</v>
      </c>
    </row>
    <row r="60" spans="1:13" ht="45.75" customHeight="1">
      <c r="A60" s="477"/>
      <c r="B60" s="471"/>
      <c r="C60" s="482"/>
      <c r="D60" s="195" t="s">
        <v>296</v>
      </c>
      <c r="E60" s="47">
        <v>10</v>
      </c>
      <c r="F60" s="47">
        <v>10</v>
      </c>
      <c r="G60" s="380">
        <f>E60*бжу!C19/100</f>
        <v>0</v>
      </c>
      <c r="H60" s="380">
        <f>E60*бжу!D19/100</f>
        <v>0</v>
      </c>
      <c r="I60" s="380">
        <f>E60*бжу!E19/100</f>
        <v>9.98</v>
      </c>
      <c r="J60" s="380">
        <f>E60*бжу!G19/100</f>
        <v>0</v>
      </c>
      <c r="K60" s="380">
        <f>E60*бжу!F19/100</f>
        <v>37.9</v>
      </c>
      <c r="L60" s="139">
        <v>60</v>
      </c>
      <c r="M60" s="140">
        <f>L60*E60/1000</f>
        <v>0.6</v>
      </c>
    </row>
    <row r="61" spans="1:13" ht="45.75" customHeight="1">
      <c r="A61" s="478"/>
      <c r="B61" s="472"/>
      <c r="C61" s="482"/>
      <c r="D61" s="121" t="s">
        <v>10</v>
      </c>
      <c r="E61" s="47">
        <v>9</v>
      </c>
      <c r="F61" s="47">
        <v>9</v>
      </c>
      <c r="G61" s="380">
        <f>E61*бжу!C14/100</f>
        <v>0.225</v>
      </c>
      <c r="H61" s="380">
        <f>E61*бжу!D14/100</f>
        <v>5.535</v>
      </c>
      <c r="I61" s="380">
        <f>E61*бжу!E14/100</f>
        <v>0.612</v>
      </c>
      <c r="J61" s="380">
        <f>E61*бжу!G14/100</f>
        <v>0</v>
      </c>
      <c r="K61" s="380">
        <f>E61*бжу!F14/100</f>
        <v>50.94</v>
      </c>
      <c r="L61" s="139">
        <v>500</v>
      </c>
      <c r="M61" s="140">
        <f>L61*E61/1000</f>
        <v>4.5</v>
      </c>
    </row>
    <row r="62" spans="1:13" ht="45.75" customHeight="1">
      <c r="A62" s="487"/>
      <c r="B62" s="487"/>
      <c r="C62" s="487"/>
      <c r="D62" s="487"/>
      <c r="E62" s="487"/>
      <c r="F62" s="487"/>
      <c r="G62" s="383">
        <f>G57+G58+G59+G60+G61</f>
        <v>11.269</v>
      </c>
      <c r="H62" s="383">
        <f>H57+H58+H59+H60+H61</f>
        <v>11.1734</v>
      </c>
      <c r="I62" s="383">
        <f>I57+I58+I59+I60+I61</f>
        <v>24.2074</v>
      </c>
      <c r="J62" s="383">
        <f>J57+J58+J59+J60+J61</f>
        <v>0.225</v>
      </c>
      <c r="K62" s="383">
        <f>K57+K58+K59+K60+K61</f>
        <v>236.35</v>
      </c>
      <c r="L62" s="46"/>
      <c r="M62" s="137">
        <f>SUM(M57:M61)</f>
        <v>19.781</v>
      </c>
    </row>
    <row r="63" spans="1:13" ht="45.75" customHeight="1">
      <c r="A63" s="476" t="s">
        <v>155</v>
      </c>
      <c r="B63" s="470" t="s">
        <v>157</v>
      </c>
      <c r="C63" s="470">
        <v>412</v>
      </c>
      <c r="D63" s="49" t="s">
        <v>298</v>
      </c>
      <c r="E63" s="23">
        <v>6</v>
      </c>
      <c r="F63" s="23">
        <v>6</v>
      </c>
      <c r="G63" s="380">
        <f>E63*бжу!C19/100</f>
        <v>0</v>
      </c>
      <c r="H63" s="380">
        <f>E63*бжу!D19/100</f>
        <v>0</v>
      </c>
      <c r="I63" s="380">
        <f>E63*бжу!E19/100</f>
        <v>5.9879999999999995</v>
      </c>
      <c r="J63" s="380">
        <f>E63*бжу!G19/100</f>
        <v>0</v>
      </c>
      <c r="K63" s="380">
        <f>E63*бжу!F19/100</f>
        <v>22.74</v>
      </c>
      <c r="L63" s="47">
        <v>60</v>
      </c>
      <c r="M63" s="140">
        <f>L63*E63/1000</f>
        <v>0.36</v>
      </c>
    </row>
    <row r="64" spans="1:13" ht="45.75" customHeight="1">
      <c r="A64" s="477"/>
      <c r="B64" s="471"/>
      <c r="C64" s="471"/>
      <c r="D64" s="49" t="s">
        <v>156</v>
      </c>
      <c r="E64" s="23">
        <v>7</v>
      </c>
      <c r="F64" s="23">
        <v>7</v>
      </c>
      <c r="G64" s="380">
        <f>E64*бжу!C33/100</f>
        <v>0.063</v>
      </c>
      <c r="H64" s="380">
        <f>E64*бжу!D33/100</f>
        <v>0.0042</v>
      </c>
      <c r="I64" s="380">
        <f>E64*бжу!E33/100</f>
        <v>0.1806</v>
      </c>
      <c r="J64" s="380">
        <f>E64*бжу!G33/100</f>
        <v>1.68</v>
      </c>
      <c r="K64" s="380">
        <f>E64*бжу!F33/100</f>
        <v>1.386</v>
      </c>
      <c r="L64" s="47">
        <v>225</v>
      </c>
      <c r="M64" s="140">
        <f>L64*E64/1000</f>
        <v>1.575</v>
      </c>
    </row>
    <row r="65" spans="1:13" ht="45.75" customHeight="1">
      <c r="A65" s="478"/>
      <c r="B65" s="472"/>
      <c r="C65" s="472"/>
      <c r="D65" s="37" t="s">
        <v>295</v>
      </c>
      <c r="E65" s="23">
        <v>1</v>
      </c>
      <c r="F65" s="23">
        <v>1</v>
      </c>
      <c r="G65" s="380">
        <f>E65*бжу!C27/100</f>
        <v>0.2</v>
      </c>
      <c r="H65" s="380">
        <f>E65*бжу!D27/100</f>
        <v>0.051</v>
      </c>
      <c r="I65" s="380">
        <f>E65*бжу!E27/100</f>
        <v>0.15</v>
      </c>
      <c r="J65" s="380">
        <f>E65*бжу!G27/100</f>
        <v>0.1</v>
      </c>
      <c r="K65" s="380">
        <f>E65*бжу!F27/100</f>
        <v>0</v>
      </c>
      <c r="L65" s="22">
        <v>555</v>
      </c>
      <c r="M65" s="140">
        <f>L65*E65/1000</f>
        <v>0.555</v>
      </c>
    </row>
    <row r="66" spans="1:24" ht="45.75" customHeight="1">
      <c r="A66" s="33"/>
      <c r="B66" s="33"/>
      <c r="C66" s="33"/>
      <c r="D66" s="33"/>
      <c r="E66" s="33"/>
      <c r="F66" s="33"/>
      <c r="G66" s="381">
        <f>G63+G64+G65</f>
        <v>0.263</v>
      </c>
      <c r="H66" s="381">
        <f>H63+H64+H65</f>
        <v>0.0552</v>
      </c>
      <c r="I66" s="381">
        <f>I63+I64+I65</f>
        <v>6.3186</v>
      </c>
      <c r="J66" s="381">
        <f>J63+J64+J65</f>
        <v>1.78</v>
      </c>
      <c r="K66" s="381">
        <f>K63+K64+K65</f>
        <v>24.125999999999998</v>
      </c>
      <c r="L66" s="46"/>
      <c r="M66" s="137">
        <f>SUM(M63:M65)</f>
        <v>2.49</v>
      </c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13" ht="45.75" customHeight="1">
      <c r="A67" s="545" t="s">
        <v>25</v>
      </c>
      <c r="B67" s="545"/>
      <c r="C67" s="545"/>
      <c r="D67" s="545"/>
      <c r="E67" s="545"/>
      <c r="F67" s="545"/>
      <c r="G67" s="431">
        <f>G62+G66</f>
        <v>11.532</v>
      </c>
      <c r="H67" s="431">
        <f>H62+H66</f>
        <v>11.2286</v>
      </c>
      <c r="I67" s="431">
        <f>I62+I66</f>
        <v>30.526</v>
      </c>
      <c r="J67" s="431">
        <f>J62+J66</f>
        <v>2.005</v>
      </c>
      <c r="K67" s="431">
        <f>K62+K66</f>
        <v>260.476</v>
      </c>
      <c r="L67" s="308"/>
      <c r="M67" s="262">
        <f>M62+M66</f>
        <v>22.271</v>
      </c>
    </row>
    <row r="68" spans="1:13" ht="39.75" customHeight="1">
      <c r="A68" s="385" t="s">
        <v>219</v>
      </c>
      <c r="B68" s="359">
        <v>3</v>
      </c>
      <c r="C68" s="359"/>
      <c r="D68" s="365" t="s">
        <v>218</v>
      </c>
      <c r="E68" s="282">
        <v>3</v>
      </c>
      <c r="F68" s="282">
        <v>3</v>
      </c>
      <c r="G68" s="382"/>
      <c r="H68" s="382"/>
      <c r="I68" s="382"/>
      <c r="J68" s="382"/>
      <c r="K68" s="382"/>
      <c r="L68" s="282">
        <v>10.3</v>
      </c>
      <c r="M68" s="250">
        <f>E68*L68/1000</f>
        <v>0.030900000000000004</v>
      </c>
    </row>
    <row r="69" spans="1:13" ht="45.75" customHeight="1">
      <c r="A69" s="546" t="s">
        <v>26</v>
      </c>
      <c r="B69" s="546"/>
      <c r="C69" s="546"/>
      <c r="D69" s="546"/>
      <c r="E69" s="546"/>
      <c r="F69" s="546"/>
      <c r="G69" s="314">
        <f>G21+G24+G55+G67</f>
        <v>47.454499999999996</v>
      </c>
      <c r="H69" s="314">
        <f>H21+H24+H55+H67</f>
        <v>45.951899999999995</v>
      </c>
      <c r="I69" s="314">
        <f>I21+I24+I55+I67</f>
        <v>146.0358</v>
      </c>
      <c r="J69" s="314">
        <f>J21+J24+J55+J67</f>
        <v>43.86900000000001</v>
      </c>
      <c r="K69" s="314">
        <f>K21+K24+K55+K67</f>
        <v>1132.356</v>
      </c>
      <c r="L69" s="307"/>
      <c r="M69" s="261">
        <f>M21+M24+M55+M67+M68</f>
        <v>120.8059</v>
      </c>
    </row>
    <row r="70" spans="4:12" ht="35.25">
      <c r="D70" s="121"/>
      <c r="E70" s="47"/>
      <c r="F70" s="47"/>
      <c r="G70" s="426"/>
      <c r="H70" s="426"/>
      <c r="I70" s="426"/>
      <c r="J70" s="426"/>
      <c r="K70" s="426"/>
      <c r="L70" s="47"/>
    </row>
    <row r="71" spans="4:12" ht="35.25">
      <c r="D71" s="121"/>
      <c r="E71" s="47"/>
      <c r="F71" s="47"/>
      <c r="G71" s="426"/>
      <c r="H71" s="426"/>
      <c r="I71" s="426"/>
      <c r="J71" s="426"/>
      <c r="K71" s="426"/>
      <c r="L71" s="47"/>
    </row>
  </sheetData>
  <sheetProtection/>
  <mergeCells count="43">
    <mergeCell ref="A5:M5"/>
    <mergeCell ref="A6:A11"/>
    <mergeCell ref="B6:B11"/>
    <mergeCell ref="C6:C11"/>
    <mergeCell ref="A12:F12"/>
    <mergeCell ref="B38:B48"/>
    <mergeCell ref="C38:C48"/>
    <mergeCell ref="A21:F21"/>
    <mergeCell ref="C13:C15"/>
    <mergeCell ref="C32:C36"/>
    <mergeCell ref="A69:F69"/>
    <mergeCell ref="A50:A52"/>
    <mergeCell ref="A67:F67"/>
    <mergeCell ref="A56:K56"/>
    <mergeCell ref="C63:C65"/>
    <mergeCell ref="C57:C61"/>
    <mergeCell ref="A63:A65"/>
    <mergeCell ref="A55:F55"/>
    <mergeCell ref="B63:B65"/>
    <mergeCell ref="A62:F62"/>
    <mergeCell ref="A53:F53"/>
    <mergeCell ref="A37:F37"/>
    <mergeCell ref="B57:B61"/>
    <mergeCell ref="B32:B36"/>
    <mergeCell ref="A49:F49"/>
    <mergeCell ref="A32:A36"/>
    <mergeCell ref="A38:A48"/>
    <mergeCell ref="A57:A61"/>
    <mergeCell ref="B13:B15"/>
    <mergeCell ref="A13:A15"/>
    <mergeCell ref="A17:A19"/>
    <mergeCell ref="B17:B19"/>
    <mergeCell ref="C17:C19"/>
    <mergeCell ref="A25:M25"/>
    <mergeCell ref="A22:M22"/>
    <mergeCell ref="B26:B30"/>
    <mergeCell ref="A24:F24"/>
    <mergeCell ref="A26:A30"/>
    <mergeCell ref="B50:B52"/>
    <mergeCell ref="A16:F16"/>
    <mergeCell ref="A20:F20"/>
    <mergeCell ref="C50:C52"/>
    <mergeCell ref="A31:F31"/>
  </mergeCells>
  <printOptions/>
  <pageMargins left="0.7" right="0.7" top="0.75" bottom="0.75" header="0.3" footer="0.3"/>
  <pageSetup horizontalDpi="600" verticalDpi="600" orientation="portrait" paperSize="9" scale="1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6"/>
  <sheetViews>
    <sheetView view="pageBreakPreview" zoomScale="31" zoomScaleNormal="89" zoomScaleSheetLayoutView="31" zoomScalePageLayoutView="0" workbookViewId="0" topLeftCell="A30">
      <selection activeCell="A65" sqref="A65:B65"/>
    </sheetView>
  </sheetViews>
  <sheetFormatPr defaultColWidth="9.140625" defaultRowHeight="15"/>
  <cols>
    <col min="1" max="1" width="72.28125" style="56" customWidth="1"/>
    <col min="2" max="2" width="32.421875" style="56" customWidth="1"/>
    <col min="3" max="3" width="34.28125" style="56" customWidth="1"/>
    <col min="4" max="4" width="73.8515625" style="28" customWidth="1"/>
    <col min="5" max="5" width="24.140625" style="24" customWidth="1"/>
    <col min="6" max="6" width="21.28125" style="24" customWidth="1"/>
    <col min="7" max="7" width="28.7109375" style="432" customWidth="1"/>
    <col min="8" max="10" width="24.7109375" style="432" customWidth="1"/>
    <col min="11" max="11" width="34.00390625" style="432" customWidth="1"/>
    <col min="12" max="12" width="28.28125" style="24" customWidth="1"/>
    <col min="13" max="13" width="26.57421875" style="28" customWidth="1"/>
  </cols>
  <sheetData>
    <row r="1" spans="1:14" ht="35.25">
      <c r="A1" s="70"/>
      <c r="B1" s="127"/>
      <c r="C1" s="127"/>
      <c r="D1" s="68" t="s">
        <v>68</v>
      </c>
      <c r="E1" s="61"/>
      <c r="F1" s="61"/>
      <c r="G1" s="391"/>
      <c r="H1" s="391"/>
      <c r="I1" s="391"/>
      <c r="J1" s="391"/>
      <c r="K1" s="416" t="s">
        <v>293</v>
      </c>
      <c r="L1" s="68"/>
      <c r="M1" s="128"/>
      <c r="N1" s="4"/>
    </row>
    <row r="2" spans="1:14" ht="35.25">
      <c r="A2" s="70"/>
      <c r="B2" s="127" t="s">
        <v>62</v>
      </c>
      <c r="C2" s="127"/>
      <c r="D2" s="61" t="s">
        <v>84</v>
      </c>
      <c r="E2" s="61"/>
      <c r="F2" s="61"/>
      <c r="G2" s="391"/>
      <c r="H2" s="391"/>
      <c r="I2" s="391"/>
      <c r="J2" s="391"/>
      <c r="K2" s="391"/>
      <c r="L2" s="61"/>
      <c r="M2" s="128"/>
      <c r="N2" s="4"/>
    </row>
    <row r="3" spans="1:13" ht="122.25" customHeight="1">
      <c r="A3" s="46" t="s">
        <v>220</v>
      </c>
      <c r="B3" s="46" t="s">
        <v>0</v>
      </c>
      <c r="C3" s="36" t="s">
        <v>129</v>
      </c>
      <c r="D3" s="46" t="s">
        <v>1</v>
      </c>
      <c r="E3" s="46" t="s">
        <v>2</v>
      </c>
      <c r="F3" s="46" t="s">
        <v>3</v>
      </c>
      <c r="G3" s="379" t="s">
        <v>4</v>
      </c>
      <c r="H3" s="379" t="s">
        <v>5</v>
      </c>
      <c r="I3" s="379" t="s">
        <v>6</v>
      </c>
      <c r="J3" s="379" t="s">
        <v>128</v>
      </c>
      <c r="K3" s="383" t="s">
        <v>7</v>
      </c>
      <c r="L3" s="36" t="s">
        <v>122</v>
      </c>
      <c r="M3" s="363" t="s">
        <v>221</v>
      </c>
    </row>
    <row r="4" spans="1:12" ht="45.75" customHeight="1">
      <c r="A4" s="489" t="s">
        <v>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7"/>
    </row>
    <row r="5" spans="1:14" ht="48" customHeight="1">
      <c r="A5" s="476" t="s">
        <v>193</v>
      </c>
      <c r="B5" s="482">
        <v>150</v>
      </c>
      <c r="C5" s="482">
        <v>182</v>
      </c>
      <c r="D5" s="41" t="s">
        <v>28</v>
      </c>
      <c r="E5" s="23">
        <v>10</v>
      </c>
      <c r="F5" s="23">
        <v>10</v>
      </c>
      <c r="G5" s="380">
        <f>E5*бжу!C5/100</f>
        <v>0.7</v>
      </c>
      <c r="H5" s="380">
        <f>E5*бжу!D5/100</f>
        <v>0.099</v>
      </c>
      <c r="I5" s="380">
        <f>E5*бжу!E5/100</f>
        <v>7.108</v>
      </c>
      <c r="J5" s="380">
        <f>E5*бжу!G5/100</f>
        <v>0</v>
      </c>
      <c r="K5" s="380">
        <f>E5*бжу!F5/100</f>
        <v>32.7</v>
      </c>
      <c r="L5" s="23">
        <v>60</v>
      </c>
      <c r="M5" s="140">
        <f>L5*E5/1000</f>
        <v>0.6</v>
      </c>
      <c r="N5" s="7"/>
    </row>
    <row r="6" spans="1:14" ht="46.5" customHeight="1">
      <c r="A6" s="477"/>
      <c r="B6" s="482"/>
      <c r="C6" s="482"/>
      <c r="D6" s="41" t="s">
        <v>246</v>
      </c>
      <c r="E6" s="23">
        <v>20</v>
      </c>
      <c r="F6" s="23">
        <v>20</v>
      </c>
      <c r="G6" s="380">
        <f>E6*бжу!C8/100</f>
        <v>2.3</v>
      </c>
      <c r="H6" s="380">
        <f>E6*бжу!D8/100</f>
        <v>0.654</v>
      </c>
      <c r="I6" s="380">
        <f>E6*бжу!E8/100</f>
        <v>13.303999999999998</v>
      </c>
      <c r="J6" s="380">
        <f>E6*бжу!G8/100</f>
        <v>0</v>
      </c>
      <c r="K6" s="380">
        <f>E6*бжу!F8/100</f>
        <v>69</v>
      </c>
      <c r="L6" s="23">
        <v>42</v>
      </c>
      <c r="M6" s="140">
        <f>L6*E6/1000</f>
        <v>0.84</v>
      </c>
      <c r="N6" s="7"/>
    </row>
    <row r="7" spans="1:14" ht="48" customHeight="1">
      <c r="A7" s="477"/>
      <c r="B7" s="482"/>
      <c r="C7" s="482"/>
      <c r="D7" s="41" t="s">
        <v>18</v>
      </c>
      <c r="E7" s="23">
        <v>100</v>
      </c>
      <c r="F7" s="23">
        <v>100</v>
      </c>
      <c r="G7" s="380">
        <f>E7*бжу!C17/100</f>
        <v>2.8</v>
      </c>
      <c r="H7" s="380">
        <f>E7*бжу!D17/100</f>
        <v>3.2</v>
      </c>
      <c r="I7" s="380">
        <f>E7*бжу!E17/100</f>
        <v>9.4</v>
      </c>
      <c r="J7" s="380">
        <f>E7*бжу!G17/100</f>
        <v>1.3</v>
      </c>
      <c r="K7" s="380">
        <f>E7*бжу!F17/100</f>
        <v>58</v>
      </c>
      <c r="L7" s="23">
        <v>46</v>
      </c>
      <c r="M7" s="140">
        <f>L7*E7/1000</f>
        <v>4.6</v>
      </c>
      <c r="N7" s="7"/>
    </row>
    <row r="8" spans="1:14" ht="56.25" customHeight="1">
      <c r="A8" s="477"/>
      <c r="B8" s="482"/>
      <c r="C8" s="482"/>
      <c r="D8" s="41" t="s">
        <v>296</v>
      </c>
      <c r="E8" s="23">
        <v>2</v>
      </c>
      <c r="F8" s="23">
        <v>2</v>
      </c>
      <c r="G8" s="380">
        <f>E8*бжу!C19/100</f>
        <v>0</v>
      </c>
      <c r="H8" s="380">
        <f>E8*бжу!D19/100</f>
        <v>0</v>
      </c>
      <c r="I8" s="380">
        <f>E8*бжу!E19/100</f>
        <v>1.996</v>
      </c>
      <c r="J8" s="380">
        <f>E8*бжу!G19/100</f>
        <v>0</v>
      </c>
      <c r="K8" s="380">
        <f>E8*бжу!F19/100</f>
        <v>7.58</v>
      </c>
      <c r="L8" s="23">
        <v>60</v>
      </c>
      <c r="M8" s="140">
        <f>L8*E8/1000</f>
        <v>0.12</v>
      </c>
      <c r="N8" s="7"/>
    </row>
    <row r="9" spans="1:14" ht="53.25" customHeight="1">
      <c r="A9" s="478"/>
      <c r="B9" s="482"/>
      <c r="C9" s="482"/>
      <c r="D9" s="41" t="s">
        <v>10</v>
      </c>
      <c r="E9" s="22">
        <v>3</v>
      </c>
      <c r="F9" s="22">
        <v>3</v>
      </c>
      <c r="G9" s="380">
        <f>E9*бжу!C14/100</f>
        <v>0.075</v>
      </c>
      <c r="H9" s="380">
        <f>E9*бжу!D14/100</f>
        <v>1.845</v>
      </c>
      <c r="I9" s="380">
        <f>E9*бжу!E14/100</f>
        <v>0.204</v>
      </c>
      <c r="J9" s="380">
        <f>E9*бжу!G14/100</f>
        <v>0</v>
      </c>
      <c r="K9" s="380">
        <f>E9*бжу!F14/100</f>
        <v>16.98</v>
      </c>
      <c r="L9" s="22">
        <v>500</v>
      </c>
      <c r="M9" s="140">
        <f>L9*E9/1000</f>
        <v>1.5</v>
      </c>
      <c r="N9" s="7"/>
    </row>
    <row r="10" spans="1:14" ht="48" customHeight="1">
      <c r="A10" s="479"/>
      <c r="B10" s="479"/>
      <c r="C10" s="479"/>
      <c r="D10" s="479"/>
      <c r="E10" s="479"/>
      <c r="F10" s="479"/>
      <c r="G10" s="383">
        <f>G5+G6+G7+G8+G9</f>
        <v>5.875</v>
      </c>
      <c r="H10" s="383">
        <f>H5+H6+H7+H8+H9</f>
        <v>5.798</v>
      </c>
      <c r="I10" s="383">
        <f>I5+I6+I7+I8+I9</f>
        <v>32.01199999999999</v>
      </c>
      <c r="J10" s="383">
        <f>J5+J6+J7+J8+J9</f>
        <v>1.3</v>
      </c>
      <c r="K10" s="383">
        <f>K5+K6+K7+K8+K9</f>
        <v>184.26</v>
      </c>
      <c r="L10" s="27"/>
      <c r="M10" s="137">
        <f>SUM(M5:M9)</f>
        <v>7.659999999999999</v>
      </c>
      <c r="N10" s="7"/>
    </row>
    <row r="11" spans="1:13" ht="45.75" customHeight="1">
      <c r="A11" s="480" t="s">
        <v>170</v>
      </c>
      <c r="B11" s="475" t="s">
        <v>290</v>
      </c>
      <c r="C11" s="475" t="s">
        <v>309</v>
      </c>
      <c r="D11" s="37" t="s">
        <v>11</v>
      </c>
      <c r="E11" s="22">
        <v>35</v>
      </c>
      <c r="F11" s="22">
        <v>35</v>
      </c>
      <c r="G11" s="380">
        <f>E11*бжу!C22/100</f>
        <v>3.045</v>
      </c>
      <c r="H11" s="380">
        <f>E11*бжу!D22/100</f>
        <v>0.525</v>
      </c>
      <c r="I11" s="380">
        <f>E11*бжу!E22/100</f>
        <v>14</v>
      </c>
      <c r="J11" s="380">
        <f>E11*бжу!G22/100</f>
        <v>0</v>
      </c>
      <c r="K11" s="380">
        <f>E11*бжу!F22/100</f>
        <v>73.15</v>
      </c>
      <c r="L11" s="22">
        <v>62</v>
      </c>
      <c r="M11" s="140">
        <f>L11*E11/1000</f>
        <v>2.17</v>
      </c>
    </row>
    <row r="12" spans="1:13" ht="54.75" customHeight="1">
      <c r="A12" s="481"/>
      <c r="B12" s="489"/>
      <c r="C12" s="475"/>
      <c r="D12" s="37" t="s">
        <v>113</v>
      </c>
      <c r="E12" s="58">
        <v>10</v>
      </c>
      <c r="F12" s="23">
        <v>10</v>
      </c>
      <c r="G12" s="380">
        <f>E12*бжу!C16/100</f>
        <v>2.37</v>
      </c>
      <c r="H12" s="380">
        <f>E12*бжу!D16/100</f>
        <v>2.928</v>
      </c>
      <c r="I12" s="380">
        <f>E12*бжу!E16/100</f>
        <v>0</v>
      </c>
      <c r="J12" s="380">
        <f>E12*бжу!G16/100</f>
        <v>0.23</v>
      </c>
      <c r="K12" s="380">
        <f>E12*бжу!F16/100</f>
        <v>36.2</v>
      </c>
      <c r="L12" s="22">
        <v>437</v>
      </c>
      <c r="M12" s="140">
        <f>L12*E12/1000</f>
        <v>4.37</v>
      </c>
    </row>
    <row r="13" spans="1:13" ht="45.75" customHeight="1">
      <c r="A13" s="481"/>
      <c r="B13" s="489"/>
      <c r="C13" s="475"/>
      <c r="D13" s="37" t="s">
        <v>10</v>
      </c>
      <c r="E13" s="22">
        <v>8</v>
      </c>
      <c r="F13" s="22">
        <v>8</v>
      </c>
      <c r="G13" s="380">
        <f>E13*бжу!C14/100</f>
        <v>0.2</v>
      </c>
      <c r="H13" s="380">
        <f>E13*бжу!D14/100</f>
        <v>4.92</v>
      </c>
      <c r="I13" s="380">
        <f>E13*бжу!E14/100</f>
        <v>0.544</v>
      </c>
      <c r="J13" s="380">
        <f>E13*бжу!G14/100</f>
        <v>0</v>
      </c>
      <c r="K13" s="380">
        <f>E13*бжу!F14/100</f>
        <v>45.28</v>
      </c>
      <c r="L13" s="23">
        <v>500</v>
      </c>
      <c r="M13" s="140">
        <f>L13*E13/1000</f>
        <v>4</v>
      </c>
    </row>
    <row r="14" spans="1:13" ht="45.75" customHeight="1">
      <c r="A14" s="479"/>
      <c r="B14" s="479"/>
      <c r="C14" s="479"/>
      <c r="D14" s="479"/>
      <c r="E14" s="479"/>
      <c r="F14" s="479"/>
      <c r="G14" s="383">
        <f>G11+G12+G13</f>
        <v>5.615</v>
      </c>
      <c r="H14" s="383">
        <f>H11+H12+H13</f>
        <v>8.373</v>
      </c>
      <c r="I14" s="383">
        <f>I11+I12+I13</f>
        <v>14.544</v>
      </c>
      <c r="J14" s="383">
        <f>J11+J12+J13</f>
        <v>0.23</v>
      </c>
      <c r="K14" s="383">
        <f>K11+K12+K13</f>
        <v>154.63</v>
      </c>
      <c r="L14" s="27"/>
      <c r="M14" s="137">
        <f>SUM(M11:M13)</f>
        <v>10.54</v>
      </c>
    </row>
    <row r="15" spans="1:13" ht="45.75" customHeight="1">
      <c r="A15" s="501" t="s">
        <v>171</v>
      </c>
      <c r="B15" s="482">
        <v>200</v>
      </c>
      <c r="C15" s="482">
        <v>414</v>
      </c>
      <c r="D15" s="41" t="s">
        <v>124</v>
      </c>
      <c r="E15" s="23">
        <v>1</v>
      </c>
      <c r="F15" s="23">
        <v>1</v>
      </c>
      <c r="G15" s="380">
        <f>E15*бжу!C28/100</f>
        <v>0</v>
      </c>
      <c r="H15" s="380">
        <f>E15*бжу!D28/100</f>
        <v>0</v>
      </c>
      <c r="I15" s="380">
        <f>E15*бжу!E28/100</f>
        <v>0.64</v>
      </c>
      <c r="J15" s="380">
        <f>E15*бжу!G28/100</f>
        <v>0</v>
      </c>
      <c r="K15" s="380">
        <f>E15*бжу!F28/100</f>
        <v>2.94</v>
      </c>
      <c r="L15" s="23">
        <v>1100</v>
      </c>
      <c r="M15" s="140">
        <f>L15*E15/1000</f>
        <v>1.1</v>
      </c>
    </row>
    <row r="16" spans="1:13" ht="45.75" customHeight="1">
      <c r="A16" s="501"/>
      <c r="B16" s="482"/>
      <c r="C16" s="482"/>
      <c r="D16" s="41" t="s">
        <v>18</v>
      </c>
      <c r="E16" s="23">
        <v>100</v>
      </c>
      <c r="F16" s="23">
        <v>100</v>
      </c>
      <c r="G16" s="380">
        <f>E16*бжу!C17/100</f>
        <v>2.8</v>
      </c>
      <c r="H16" s="380">
        <f>E16*бжу!D17/100</f>
        <v>3.2</v>
      </c>
      <c r="I16" s="380">
        <f>E16*бжу!E17/100</f>
        <v>9.4</v>
      </c>
      <c r="J16" s="380">
        <f>E16*бжу!G17/100</f>
        <v>1.3</v>
      </c>
      <c r="K16" s="380">
        <f>E16*бжу!F17/100</f>
        <v>58</v>
      </c>
      <c r="L16" s="23">
        <v>46</v>
      </c>
      <c r="M16" s="140">
        <f>L16*E16/1000</f>
        <v>4.6</v>
      </c>
    </row>
    <row r="17" spans="1:13" ht="45.75" customHeight="1">
      <c r="A17" s="501"/>
      <c r="B17" s="482"/>
      <c r="C17" s="482"/>
      <c r="D17" s="41" t="s">
        <v>296</v>
      </c>
      <c r="E17" s="22">
        <v>6</v>
      </c>
      <c r="F17" s="22">
        <v>6</v>
      </c>
      <c r="G17" s="380">
        <f>E17*бжу!C19/100</f>
        <v>0</v>
      </c>
      <c r="H17" s="380">
        <f>E17*бжу!D19/100</f>
        <v>0</v>
      </c>
      <c r="I17" s="380">
        <f>E17*бжу!E19/100</f>
        <v>5.9879999999999995</v>
      </c>
      <c r="J17" s="380">
        <f>E17*бжу!G19/100</f>
        <v>0</v>
      </c>
      <c r="K17" s="380">
        <f>E17*бжу!F19/100</f>
        <v>22.74</v>
      </c>
      <c r="L17" s="23">
        <v>60</v>
      </c>
      <c r="M17" s="140">
        <f>L17*E17/1000</f>
        <v>0.36</v>
      </c>
    </row>
    <row r="18" spans="1:13" ht="45.75" customHeight="1">
      <c r="A18" s="479"/>
      <c r="B18" s="479"/>
      <c r="C18" s="479"/>
      <c r="D18" s="479"/>
      <c r="E18" s="479"/>
      <c r="F18" s="479"/>
      <c r="G18" s="379">
        <f>G15+G16+G17</f>
        <v>2.8</v>
      </c>
      <c r="H18" s="379">
        <f>H15+H16+H17</f>
        <v>3.2</v>
      </c>
      <c r="I18" s="379">
        <f>I15+I16+I17</f>
        <v>16.028</v>
      </c>
      <c r="J18" s="379">
        <f>J15+J16+J17</f>
        <v>1.3</v>
      </c>
      <c r="K18" s="379">
        <f>K15+K16+K17</f>
        <v>83.67999999999999</v>
      </c>
      <c r="L18" s="27"/>
      <c r="M18" s="137">
        <f>SUM(M15:M17)</f>
        <v>6.06</v>
      </c>
    </row>
    <row r="19" spans="1:13" ht="45.75" customHeight="1">
      <c r="A19" s="496" t="s">
        <v>24</v>
      </c>
      <c r="B19" s="496"/>
      <c r="C19" s="496"/>
      <c r="D19" s="496"/>
      <c r="E19" s="496"/>
      <c r="F19" s="496"/>
      <c r="G19" s="431">
        <f>G10+G14+G18</f>
        <v>14.29</v>
      </c>
      <c r="H19" s="431">
        <f>H10+H14+H18</f>
        <v>17.371</v>
      </c>
      <c r="I19" s="431">
        <f>I10+I14+I18</f>
        <v>62.583999999999996</v>
      </c>
      <c r="J19" s="431">
        <f>J10+J14+J18</f>
        <v>2.83</v>
      </c>
      <c r="K19" s="431">
        <f>K10+K14+K18</f>
        <v>422.57</v>
      </c>
      <c r="L19" s="305"/>
      <c r="M19" s="250">
        <f>M10+M14+M18</f>
        <v>24.259999999999998</v>
      </c>
    </row>
    <row r="20" spans="1:13" ht="45.75" customHeight="1">
      <c r="A20" s="467" t="s">
        <v>276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9"/>
    </row>
    <row r="21" spans="1:13" s="8" customFormat="1" ht="58.5" customHeight="1">
      <c r="A21" s="56" t="s">
        <v>9</v>
      </c>
      <c r="B21" s="36">
        <v>95</v>
      </c>
      <c r="C21" s="36"/>
      <c r="D21" s="195" t="s">
        <v>165</v>
      </c>
      <c r="E21" s="65">
        <v>95</v>
      </c>
      <c r="F21" s="22">
        <v>66.5</v>
      </c>
      <c r="G21" s="380">
        <f>E21*бжу!C34/100</f>
        <v>0.38</v>
      </c>
      <c r="H21" s="380">
        <f>E21*бжу!D34/100</f>
        <v>0.2565</v>
      </c>
      <c r="I21" s="380">
        <f>E21*бжу!E34/100</f>
        <v>8.6355</v>
      </c>
      <c r="J21" s="380">
        <f>E21*бжу!G34/100</f>
        <v>4.275</v>
      </c>
      <c r="K21" s="380">
        <f>E21*бжу!F34/100</f>
        <v>35.91</v>
      </c>
      <c r="L21" s="22">
        <v>156</v>
      </c>
      <c r="M21" s="71">
        <f>E21*L21/1000</f>
        <v>14.82</v>
      </c>
    </row>
    <row r="22" spans="1:14" s="322" customFormat="1" ht="58.5" customHeight="1">
      <c r="A22" s="612" t="s">
        <v>160</v>
      </c>
      <c r="B22" s="613"/>
      <c r="C22" s="613"/>
      <c r="D22" s="613"/>
      <c r="E22" s="613"/>
      <c r="F22" s="613"/>
      <c r="G22" s="429">
        <f>G21</f>
        <v>0.38</v>
      </c>
      <c r="H22" s="429">
        <f>H21</f>
        <v>0.2565</v>
      </c>
      <c r="I22" s="429">
        <f>I21</f>
        <v>8.6355</v>
      </c>
      <c r="J22" s="429">
        <f>J21</f>
        <v>4.275</v>
      </c>
      <c r="K22" s="429">
        <f>K21</f>
        <v>35.91</v>
      </c>
      <c r="L22" s="274"/>
      <c r="M22" s="324">
        <f>M21</f>
        <v>14.82</v>
      </c>
      <c r="N22" s="323"/>
    </row>
    <row r="23" spans="1:13" ht="46.5" customHeight="1">
      <c r="A23" s="467" t="s">
        <v>14</v>
      </c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9"/>
    </row>
    <row r="24" spans="1:12" ht="0.75" customHeight="1">
      <c r="A24" s="486"/>
      <c r="B24" s="486"/>
      <c r="C24" s="46"/>
      <c r="D24" s="37"/>
      <c r="E24" s="22"/>
      <c r="F24" s="22"/>
      <c r="G24" s="380"/>
      <c r="H24" s="380"/>
      <c r="I24" s="380"/>
      <c r="J24" s="380"/>
      <c r="K24" s="380"/>
      <c r="L24" s="22">
        <v>2</v>
      </c>
    </row>
    <row r="25" spans="1:12" ht="45.75" customHeight="1" hidden="1" thickBot="1">
      <c r="A25" s="487"/>
      <c r="B25" s="487"/>
      <c r="C25" s="47"/>
      <c r="D25" s="37"/>
      <c r="E25" s="23"/>
      <c r="F25" s="23"/>
      <c r="G25" s="426"/>
      <c r="H25" s="426"/>
      <c r="I25" s="426"/>
      <c r="J25" s="426"/>
      <c r="K25" s="426"/>
      <c r="L25" s="23"/>
    </row>
    <row r="26" spans="1:12" ht="45.75" customHeight="1" hidden="1" thickBot="1">
      <c r="A26" s="487"/>
      <c r="B26" s="487"/>
      <c r="C26" s="47"/>
      <c r="D26" s="41"/>
      <c r="E26" s="23"/>
      <c r="F26" s="23"/>
      <c r="G26" s="380"/>
      <c r="H26" s="380"/>
      <c r="I26" s="380"/>
      <c r="J26" s="380"/>
      <c r="K26" s="380"/>
      <c r="L26" s="22"/>
    </row>
    <row r="27" spans="1:12" ht="45.75" customHeight="1" hidden="1" thickBot="1">
      <c r="A27" s="487"/>
      <c r="B27" s="487"/>
      <c r="C27" s="47"/>
      <c r="D27" s="49"/>
      <c r="E27" s="23"/>
      <c r="F27" s="23"/>
      <c r="G27" s="380"/>
      <c r="H27" s="380"/>
      <c r="I27" s="380"/>
      <c r="J27" s="380"/>
      <c r="K27" s="380"/>
      <c r="L27" s="22"/>
    </row>
    <row r="28" spans="1:12" ht="45.75" customHeight="1" hidden="1" thickBot="1">
      <c r="A28" s="487"/>
      <c r="B28" s="487"/>
      <c r="C28" s="47"/>
      <c r="D28" s="49"/>
      <c r="E28" s="23"/>
      <c r="F28" s="23"/>
      <c r="G28" s="426"/>
      <c r="H28" s="426"/>
      <c r="I28" s="426"/>
      <c r="J28" s="426"/>
      <c r="K28" s="426"/>
      <c r="L28" s="23"/>
    </row>
    <row r="29" spans="1:13" ht="45.75" customHeight="1" hidden="1" thickBot="1">
      <c r="A29" s="489"/>
      <c r="B29" s="479"/>
      <c r="C29" s="479"/>
      <c r="D29" s="479"/>
      <c r="E29" s="479"/>
      <c r="F29" s="479"/>
      <c r="G29" s="379">
        <f>SUM(G24:G28)</f>
        <v>0</v>
      </c>
      <c r="H29" s="379">
        <f>SUM(H24:H28)</f>
        <v>0</v>
      </c>
      <c r="I29" s="379">
        <f>SUM(I24:I28)</f>
        <v>0</v>
      </c>
      <c r="J29" s="379">
        <f>SUM(J24:J28)</f>
        <v>0</v>
      </c>
      <c r="K29" s="379">
        <f>SUM(K24:K28)</f>
        <v>0</v>
      </c>
      <c r="L29" s="27"/>
      <c r="M29" s="27">
        <f>SUM(M24:M28)</f>
        <v>0</v>
      </c>
    </row>
    <row r="30" spans="1:13" ht="45.75" customHeight="1">
      <c r="A30" s="476" t="s">
        <v>208</v>
      </c>
      <c r="B30" s="470">
        <v>200</v>
      </c>
      <c r="C30" s="470">
        <v>92</v>
      </c>
      <c r="D30" s="37" t="s">
        <v>271</v>
      </c>
      <c r="E30" s="23">
        <v>70</v>
      </c>
      <c r="F30" s="23">
        <v>70</v>
      </c>
      <c r="G30" s="380">
        <f>E30*бжу!C47/100</f>
        <v>13.02</v>
      </c>
      <c r="H30" s="380">
        <f>E30*бжу!D47/100</f>
        <v>11.2</v>
      </c>
      <c r="I30" s="380">
        <f>E30*бжу!E47/100</f>
        <v>0</v>
      </c>
      <c r="J30" s="380">
        <f>E30*бжу!G47/100</f>
        <v>0</v>
      </c>
      <c r="K30" s="380">
        <f>E30*бжу!F47/100</f>
        <v>152.6</v>
      </c>
      <c r="L30" s="24">
        <v>400</v>
      </c>
      <c r="M30" s="135">
        <f>L30*E30/1000</f>
        <v>28</v>
      </c>
    </row>
    <row r="31" spans="1:13" ht="45.75" customHeight="1">
      <c r="A31" s="477"/>
      <c r="B31" s="471"/>
      <c r="C31" s="471"/>
      <c r="D31" s="37" t="s">
        <v>15</v>
      </c>
      <c r="E31" s="22">
        <v>40</v>
      </c>
      <c r="F31" s="22">
        <v>28.8</v>
      </c>
      <c r="G31" s="380">
        <f>E31*бжу!C36/100</f>
        <v>0.8</v>
      </c>
      <c r="H31" s="380">
        <f>E31*бжу!D36/100</f>
        <v>0.11599999999999999</v>
      </c>
      <c r="I31" s="380">
        <f>E31*бжу!E36/100</f>
        <v>4.984</v>
      </c>
      <c r="J31" s="380">
        <f>E31*бжу!G36/100</f>
        <v>5.76</v>
      </c>
      <c r="K31" s="380">
        <f>E31*бжу!F36/100</f>
        <v>23.04</v>
      </c>
      <c r="L31" s="23">
        <v>55</v>
      </c>
      <c r="M31" s="135">
        <f>L31*E31/1000</f>
        <v>2.2</v>
      </c>
    </row>
    <row r="32" spans="1:13" ht="45.75" customHeight="1">
      <c r="A32" s="477"/>
      <c r="B32" s="471"/>
      <c r="C32" s="471"/>
      <c r="D32" s="199" t="s">
        <v>33</v>
      </c>
      <c r="E32" s="22">
        <v>10</v>
      </c>
      <c r="F32" s="22">
        <v>8</v>
      </c>
      <c r="G32" s="380">
        <f>E32*бжу!C37/100</f>
        <v>0.13</v>
      </c>
      <c r="H32" s="380">
        <f>E32*бжу!D37/100</f>
        <v>0.008</v>
      </c>
      <c r="I32" s="380">
        <f>E32*бжу!E37/100</f>
        <v>0.672</v>
      </c>
      <c r="J32" s="380">
        <f>E32*бжу!G37/100</f>
        <v>0.4</v>
      </c>
      <c r="K32" s="380">
        <f>E32*бжу!F37/100</f>
        <v>2.72</v>
      </c>
      <c r="L32" s="22">
        <v>50</v>
      </c>
      <c r="M32" s="135">
        <f>L32*E32/1000</f>
        <v>0.5</v>
      </c>
    </row>
    <row r="33" spans="1:13" ht="45.75" customHeight="1">
      <c r="A33" s="477"/>
      <c r="B33" s="471"/>
      <c r="C33" s="471"/>
      <c r="D33" s="37" t="s">
        <v>16</v>
      </c>
      <c r="E33" s="22">
        <v>10</v>
      </c>
      <c r="F33" s="22">
        <v>8.4</v>
      </c>
      <c r="G33" s="380">
        <f>E33*бжу!C38/100</f>
        <v>0.14</v>
      </c>
      <c r="H33" s="380">
        <f>E33*бжу!D38/100</f>
        <v>0</v>
      </c>
      <c r="I33" s="380">
        <f>E33*бжу!E38/100</f>
        <v>0.8230000000000001</v>
      </c>
      <c r="J33" s="380">
        <f>E33*бжу!G38/100</f>
        <v>0.84</v>
      </c>
      <c r="K33" s="380">
        <f>E33*бжу!F38/100</f>
        <v>3.44</v>
      </c>
      <c r="L33" s="22">
        <v>42</v>
      </c>
      <c r="M33" s="135">
        <f>L33*E33/1000</f>
        <v>0.42</v>
      </c>
    </row>
    <row r="34" spans="1:13" ht="45.75" customHeight="1">
      <c r="A34" s="477"/>
      <c r="B34" s="471"/>
      <c r="C34" s="471"/>
      <c r="D34" s="37" t="s">
        <v>10</v>
      </c>
      <c r="E34" s="22">
        <v>2</v>
      </c>
      <c r="F34" s="22">
        <v>2</v>
      </c>
      <c r="G34" s="380">
        <f>E34*бжу!C14/100</f>
        <v>0.05</v>
      </c>
      <c r="H34" s="380">
        <f>E34*бжу!D14/100</f>
        <v>1.23</v>
      </c>
      <c r="I34" s="380">
        <f>E34*бжу!E14/100</f>
        <v>0.136</v>
      </c>
      <c r="J34" s="380">
        <f>E34*бжу!G14/100</f>
        <v>0</v>
      </c>
      <c r="K34" s="380">
        <f>E34*бжу!F14/100</f>
        <v>11.32</v>
      </c>
      <c r="L34" s="22">
        <v>500</v>
      </c>
      <c r="M34" s="135">
        <f>L34*E34/1000</f>
        <v>1</v>
      </c>
    </row>
    <row r="35" spans="1:13" ht="45.75" customHeight="1">
      <c r="A35" s="479"/>
      <c r="B35" s="479"/>
      <c r="C35" s="479"/>
      <c r="D35" s="479"/>
      <c r="E35" s="479"/>
      <c r="F35" s="479"/>
      <c r="G35" s="379">
        <f>G30+G31+G32+G33+G34</f>
        <v>14.140000000000002</v>
      </c>
      <c r="H35" s="379">
        <f>H30+H31+H32+H33+H34</f>
        <v>12.553999999999998</v>
      </c>
      <c r="I35" s="379">
        <f>I30+I31+I32+I33+I34</f>
        <v>6.615</v>
      </c>
      <c r="J35" s="379">
        <f>J30+J31+J32+J33+J34</f>
        <v>7</v>
      </c>
      <c r="K35" s="379">
        <f>K30+K31+K32+K33+K34</f>
        <v>193.11999999999998</v>
      </c>
      <c r="L35" s="27"/>
      <c r="M35" s="133">
        <f>SUM(M30:M34)</f>
        <v>32.120000000000005</v>
      </c>
    </row>
    <row r="36" spans="1:13" ht="45.75" customHeight="1">
      <c r="A36" s="495" t="s">
        <v>36</v>
      </c>
      <c r="B36" s="475" t="s">
        <v>205</v>
      </c>
      <c r="C36" s="475" t="s">
        <v>336</v>
      </c>
      <c r="D36" s="41" t="s">
        <v>249</v>
      </c>
      <c r="E36" s="58">
        <v>30</v>
      </c>
      <c r="F36" s="23">
        <v>30</v>
      </c>
      <c r="G36" s="380">
        <f>E36*бжу!C24/100</f>
        <v>5.34</v>
      </c>
      <c r="H36" s="380">
        <f>E36*бжу!D24/100</f>
        <v>3</v>
      </c>
      <c r="I36" s="380">
        <f>E36*бжу!E24/100</f>
        <v>0</v>
      </c>
      <c r="J36" s="380">
        <f>E36*бжу!G24/100</f>
        <v>0</v>
      </c>
      <c r="K36" s="380">
        <f>E36*бжу!F24/100</f>
        <v>48.6</v>
      </c>
      <c r="L36" s="23">
        <v>506</v>
      </c>
      <c r="M36" s="140">
        <f>E36*L36/1000</f>
        <v>15.18</v>
      </c>
    </row>
    <row r="37" spans="1:13" ht="45.75" customHeight="1">
      <c r="A37" s="495"/>
      <c r="B37" s="475"/>
      <c r="C37" s="475"/>
      <c r="D37" s="41" t="s">
        <v>236</v>
      </c>
      <c r="E37" s="58">
        <v>20</v>
      </c>
      <c r="F37" s="23">
        <v>20</v>
      </c>
      <c r="G37" s="380">
        <f>E37*бжу!C25/100</f>
        <v>3.9</v>
      </c>
      <c r="H37" s="380">
        <f>E37*бжу!D25/100</f>
        <v>3.388</v>
      </c>
      <c r="I37" s="380">
        <f>E37*бжу!E25/100</f>
        <v>0</v>
      </c>
      <c r="J37" s="380">
        <f>E37*бжу!G25/100</f>
        <v>0</v>
      </c>
      <c r="K37" s="380">
        <f>E37*бжу!F25/100</f>
        <v>42.6</v>
      </c>
      <c r="L37" s="23">
        <v>506</v>
      </c>
      <c r="M37" s="140">
        <f>E37*L37/1000</f>
        <v>10.12</v>
      </c>
    </row>
    <row r="38" spans="1:13" ht="45.75" customHeight="1">
      <c r="A38" s="495"/>
      <c r="B38" s="475"/>
      <c r="C38" s="475"/>
      <c r="D38" s="41" t="s">
        <v>10</v>
      </c>
      <c r="E38" s="22">
        <v>3</v>
      </c>
      <c r="F38" s="22">
        <v>3</v>
      </c>
      <c r="G38" s="380">
        <f>E38*бжу!C14/100</f>
        <v>0.075</v>
      </c>
      <c r="H38" s="380">
        <f>E38*бжу!D14/100</f>
        <v>1.845</v>
      </c>
      <c r="I38" s="380">
        <f>E38*бжу!E14/100</f>
        <v>0.204</v>
      </c>
      <c r="J38" s="380">
        <f>E38*бжу!G14/100</f>
        <v>0</v>
      </c>
      <c r="K38" s="380">
        <f>E38*бжу!F14/100</f>
        <v>16.98</v>
      </c>
      <c r="L38" s="22">
        <v>500</v>
      </c>
      <c r="M38" s="140">
        <f aca="true" t="shared" si="0" ref="M38:M46">E38*L38/1000</f>
        <v>1.5</v>
      </c>
    </row>
    <row r="39" spans="1:13" ht="45.75" customHeight="1">
      <c r="A39" s="495"/>
      <c r="B39" s="475"/>
      <c r="C39" s="475"/>
      <c r="D39" s="41" t="s">
        <v>18</v>
      </c>
      <c r="E39" s="22">
        <v>30</v>
      </c>
      <c r="F39" s="22">
        <v>30</v>
      </c>
      <c r="G39" s="380">
        <f>E39*бжу!C17/100</f>
        <v>0.84</v>
      </c>
      <c r="H39" s="380">
        <f>E39*бжу!D17/100</f>
        <v>0.96</v>
      </c>
      <c r="I39" s="380">
        <f>E39*бжу!E17/100</f>
        <v>2.82</v>
      </c>
      <c r="J39" s="380">
        <f>E39*бжу!G17/100</f>
        <v>0.39</v>
      </c>
      <c r="K39" s="380">
        <f>E39*бжу!F17/100</f>
        <v>17.4</v>
      </c>
      <c r="L39" s="22">
        <v>46</v>
      </c>
      <c r="M39" s="140">
        <f t="shared" si="0"/>
        <v>1.38</v>
      </c>
    </row>
    <row r="40" spans="1:13" ht="45.75" customHeight="1">
      <c r="A40" s="495"/>
      <c r="B40" s="475"/>
      <c r="C40" s="475"/>
      <c r="D40" s="41" t="s">
        <v>11</v>
      </c>
      <c r="E40" s="23">
        <v>15</v>
      </c>
      <c r="F40" s="23">
        <v>15</v>
      </c>
      <c r="G40" s="380">
        <f>E40*бжу!C22/100</f>
        <v>1.305</v>
      </c>
      <c r="H40" s="380">
        <f>E40*бжу!D22/100</f>
        <v>0.225</v>
      </c>
      <c r="I40" s="380">
        <f>E40*бжу!E22/100</f>
        <v>6</v>
      </c>
      <c r="J40" s="380">
        <f>E40*бжу!G22/100</f>
        <v>0</v>
      </c>
      <c r="K40" s="380">
        <f>E40*бжу!F22/100</f>
        <v>31.35</v>
      </c>
      <c r="L40" s="23">
        <v>62</v>
      </c>
      <c r="M40" s="140">
        <f t="shared" si="0"/>
        <v>0.93</v>
      </c>
    </row>
    <row r="41" spans="1:13" ht="45.75" customHeight="1">
      <c r="A41" s="495"/>
      <c r="B41" s="475"/>
      <c r="C41" s="475"/>
      <c r="D41" s="41" t="s">
        <v>269</v>
      </c>
      <c r="E41" s="23">
        <v>5</v>
      </c>
      <c r="F41" s="23">
        <v>5</v>
      </c>
      <c r="G41" s="380">
        <f>E41*бжу!C21/100</f>
        <v>0.515</v>
      </c>
      <c r="H41" s="380">
        <f>E41*бжу!D21/100</f>
        <v>0.055</v>
      </c>
      <c r="I41" s="380">
        <f>E41*бжу!E21/100</f>
        <v>3.45</v>
      </c>
      <c r="J41" s="380">
        <f>E41*бжу!G21/100</f>
        <v>0</v>
      </c>
      <c r="K41" s="380">
        <f>E41*бжу!F21/100</f>
        <v>16.7</v>
      </c>
      <c r="L41" s="23">
        <v>78</v>
      </c>
      <c r="M41" s="140">
        <f t="shared" si="0"/>
        <v>0.39</v>
      </c>
    </row>
    <row r="42" spans="1:13" ht="45.75" customHeight="1">
      <c r="A42" s="495"/>
      <c r="B42" s="475"/>
      <c r="C42" s="475"/>
      <c r="D42" s="41" t="s">
        <v>297</v>
      </c>
      <c r="E42" s="23">
        <v>4</v>
      </c>
      <c r="F42" s="23">
        <v>4</v>
      </c>
      <c r="G42" s="380">
        <f>E42*бжу!C15/100</f>
        <v>0</v>
      </c>
      <c r="H42" s="380">
        <f>E42*бжу!D15/100</f>
        <v>3.9960000000000004</v>
      </c>
      <c r="I42" s="380">
        <f>E42*бжу!E15/100</f>
        <v>0</v>
      </c>
      <c r="J42" s="380">
        <f>E42*бжу!G15/100</f>
        <v>0</v>
      </c>
      <c r="K42" s="380">
        <f>E42*бжу!F15/100</f>
        <v>35.96</v>
      </c>
      <c r="L42" s="23">
        <v>157</v>
      </c>
      <c r="M42" s="140">
        <f t="shared" si="0"/>
        <v>0.628</v>
      </c>
    </row>
    <row r="43" spans="1:13" ht="45.75" customHeight="1">
      <c r="A43" s="495"/>
      <c r="B43" s="475"/>
      <c r="C43" s="475"/>
      <c r="D43" s="41" t="s">
        <v>18</v>
      </c>
      <c r="E43" s="23">
        <v>10</v>
      </c>
      <c r="F43" s="23">
        <v>10</v>
      </c>
      <c r="G43" s="380">
        <f>E43*бжу!C17/100</f>
        <v>0.28</v>
      </c>
      <c r="H43" s="380">
        <f>E43*бжу!D17/100</f>
        <v>0.32</v>
      </c>
      <c r="I43" s="380">
        <f>E43*бжу!E17/100</f>
        <v>0.94</v>
      </c>
      <c r="J43" s="380">
        <f>E43*бжу!G17/100</f>
        <v>0.13</v>
      </c>
      <c r="K43" s="380">
        <f>E43*бжу!F17/100</f>
        <v>5.8</v>
      </c>
      <c r="L43" s="23">
        <v>46</v>
      </c>
      <c r="M43" s="140">
        <f t="shared" si="0"/>
        <v>0.46</v>
      </c>
    </row>
    <row r="44" spans="1:13" ht="45.75" customHeight="1">
      <c r="A44" s="495"/>
      <c r="B44" s="475"/>
      <c r="C44" s="475"/>
      <c r="D44" s="41" t="s">
        <v>16</v>
      </c>
      <c r="E44" s="23">
        <v>5</v>
      </c>
      <c r="F44" s="23">
        <v>4</v>
      </c>
      <c r="G44" s="380">
        <f>E44*бжу!C38/100</f>
        <v>0.07</v>
      </c>
      <c r="H44" s="380">
        <f>E44*бжу!D38/100</f>
        <v>0</v>
      </c>
      <c r="I44" s="380">
        <f>E44*бжу!E38/100</f>
        <v>0.41150000000000003</v>
      </c>
      <c r="J44" s="380">
        <f>E44*бжу!G38/100</f>
        <v>0.42</v>
      </c>
      <c r="K44" s="380">
        <f>E44*бжу!F38/100</f>
        <v>1.72</v>
      </c>
      <c r="L44" s="23">
        <v>157</v>
      </c>
      <c r="M44" s="140">
        <f t="shared" si="0"/>
        <v>0.785</v>
      </c>
    </row>
    <row r="45" spans="1:13" ht="45.75" customHeight="1">
      <c r="A45" s="495"/>
      <c r="B45" s="475"/>
      <c r="C45" s="475"/>
      <c r="D45" s="41" t="s">
        <v>332</v>
      </c>
      <c r="E45" s="58">
        <v>5</v>
      </c>
      <c r="F45" s="23">
        <v>4.35</v>
      </c>
      <c r="G45" s="380">
        <f>E45*бжу!C12/100</f>
        <v>0.635</v>
      </c>
      <c r="H45" s="380">
        <f>E45*бжу!D12/100</f>
        <v>0.5005</v>
      </c>
      <c r="I45" s="380">
        <f>E45*бжу!E12/100</f>
        <v>0.0305</v>
      </c>
      <c r="J45" s="380">
        <f>E45*бжу!G12/100</f>
        <v>0</v>
      </c>
      <c r="K45" s="380">
        <f>E45*бжу!F12/100</f>
        <v>6.85</v>
      </c>
      <c r="L45" s="23">
        <v>300</v>
      </c>
      <c r="M45" s="140">
        <f t="shared" si="0"/>
        <v>1.5</v>
      </c>
    </row>
    <row r="46" spans="1:13" s="8" customFormat="1" ht="45.75" customHeight="1">
      <c r="A46" s="495"/>
      <c r="B46" s="475"/>
      <c r="C46" s="475"/>
      <c r="D46" s="41" t="s">
        <v>15</v>
      </c>
      <c r="E46" s="23">
        <v>155</v>
      </c>
      <c r="F46" s="23">
        <v>111.6</v>
      </c>
      <c r="G46" s="380">
        <f>E46*бжу!C36/100</f>
        <v>3.1</v>
      </c>
      <c r="H46" s="380">
        <f>E46*бжу!D36/100</f>
        <v>0.44949999999999996</v>
      </c>
      <c r="I46" s="380">
        <f>E46*бжу!E36/100</f>
        <v>19.313000000000002</v>
      </c>
      <c r="J46" s="380">
        <f>E46*бжу!G36/100</f>
        <v>22.32</v>
      </c>
      <c r="K46" s="380">
        <f>E46*бжу!F36/100</f>
        <v>89.28</v>
      </c>
      <c r="L46" s="23">
        <v>55</v>
      </c>
      <c r="M46" s="140">
        <f t="shared" si="0"/>
        <v>8.525</v>
      </c>
    </row>
    <row r="47" spans="1:13" s="8" customFormat="1" ht="45.75" customHeight="1">
      <c r="A47" s="479"/>
      <c r="B47" s="479"/>
      <c r="C47" s="479"/>
      <c r="D47" s="479"/>
      <c r="E47" s="479"/>
      <c r="F47" s="479"/>
      <c r="G47" s="383">
        <f>G36+G38+G39+G40+G41+G42+G43+G44+G45+G46</f>
        <v>12.159999999999998</v>
      </c>
      <c r="H47" s="383">
        <f>H36+H38+H39+H40+H41+H42+H43+H44+H45+H46</f>
        <v>11.351</v>
      </c>
      <c r="I47" s="383">
        <f>I36+I38+I39+I40+I41+I42+I43+I44+I45+I46</f>
        <v>33.169000000000004</v>
      </c>
      <c r="J47" s="383">
        <f>J36+J38+J39+J40+J41+J42+J43+J44+J45+J46</f>
        <v>23.26</v>
      </c>
      <c r="K47" s="383">
        <f>K36+K38+K39+K40+K41+K42+K43+K44+K45+K46</f>
        <v>270.64</v>
      </c>
      <c r="L47" s="27"/>
      <c r="M47" s="137">
        <f>SUM(M36:M46)</f>
        <v>41.397999999999996</v>
      </c>
    </row>
    <row r="48" spans="1:13" ht="45.75" customHeight="1">
      <c r="A48" s="488" t="s">
        <v>213</v>
      </c>
      <c r="B48" s="473">
        <v>200</v>
      </c>
      <c r="C48" s="473">
        <v>393</v>
      </c>
      <c r="D48" s="28" t="s">
        <v>126</v>
      </c>
      <c r="E48" s="24">
        <v>5</v>
      </c>
      <c r="F48" s="24">
        <v>5</v>
      </c>
      <c r="G48" s="380">
        <f>E48*бжу!C35/100</f>
        <v>0</v>
      </c>
      <c r="H48" s="380">
        <f>E48*бжу!D35/100</f>
        <v>0.22</v>
      </c>
      <c r="I48" s="380">
        <f>E48*бжу!E35/100</f>
        <v>0.31</v>
      </c>
      <c r="J48" s="380">
        <f>E48*бжу!G35/100</f>
        <v>0.4</v>
      </c>
      <c r="K48" s="380">
        <f>E48*бжу!F35/100</f>
        <v>13.95</v>
      </c>
      <c r="L48" s="23">
        <v>390</v>
      </c>
      <c r="M48" s="135">
        <f>L48*E48/1000</f>
        <v>1.95</v>
      </c>
    </row>
    <row r="49" spans="1:13" ht="45.75" customHeight="1">
      <c r="A49" s="488"/>
      <c r="B49" s="473"/>
      <c r="C49" s="473"/>
      <c r="D49" s="28" t="s">
        <v>114</v>
      </c>
      <c r="E49" s="24">
        <v>5</v>
      </c>
      <c r="F49" s="24">
        <v>5</v>
      </c>
      <c r="G49" s="380">
        <f>E49*бжу!C30/100</f>
        <v>0.02</v>
      </c>
      <c r="H49" s="380">
        <f>E49*бжу!D30/100</f>
        <v>0.0175</v>
      </c>
      <c r="I49" s="380">
        <f>E49*бжу!E30/100</f>
        <v>0.4575</v>
      </c>
      <c r="J49" s="380">
        <f>E49*бжу!G30/100</f>
        <v>7.26</v>
      </c>
      <c r="K49" s="380">
        <f>E49*бжу!F30/100</f>
        <v>1.98</v>
      </c>
      <c r="L49" s="23">
        <v>128</v>
      </c>
      <c r="M49" s="135">
        <f>L49*E49/1000</f>
        <v>0.64</v>
      </c>
    </row>
    <row r="50" spans="1:13" ht="45.75" customHeight="1">
      <c r="A50" s="488"/>
      <c r="B50" s="473"/>
      <c r="C50" s="473"/>
      <c r="D50" s="28" t="s">
        <v>296</v>
      </c>
      <c r="E50" s="22">
        <v>5</v>
      </c>
      <c r="F50" s="22">
        <v>5</v>
      </c>
      <c r="G50" s="380">
        <f>E50*бжу!C19/100</f>
        <v>0</v>
      </c>
      <c r="H50" s="380">
        <f>E50*бжу!D19/100</f>
        <v>0</v>
      </c>
      <c r="I50" s="380">
        <f>E50*бжу!E19/100</f>
        <v>4.99</v>
      </c>
      <c r="J50" s="380">
        <f>E50*бжу!G19/100</f>
        <v>0</v>
      </c>
      <c r="K50" s="380">
        <f>E50*бжу!F19/100</f>
        <v>18.95</v>
      </c>
      <c r="L50" s="23">
        <v>60</v>
      </c>
      <c r="M50" s="135">
        <f>L50*E50/1000</f>
        <v>0.3</v>
      </c>
    </row>
    <row r="51" spans="1:13" ht="45.75" customHeight="1">
      <c r="A51" s="479"/>
      <c r="B51" s="479"/>
      <c r="C51" s="479"/>
      <c r="D51" s="479"/>
      <c r="E51" s="479"/>
      <c r="F51" s="479"/>
      <c r="G51" s="383">
        <f>G48+G49+G50</f>
        <v>0.02</v>
      </c>
      <c r="H51" s="383">
        <f>H48+H49+H50</f>
        <v>0.2375</v>
      </c>
      <c r="I51" s="383">
        <f>I48+I49+I50</f>
        <v>5.7575</v>
      </c>
      <c r="J51" s="383">
        <f>J48+J49+J50</f>
        <v>7.66</v>
      </c>
      <c r="K51" s="383">
        <f>K48+K49+K50</f>
        <v>34.879999999999995</v>
      </c>
      <c r="L51" s="27"/>
      <c r="M51" s="133">
        <f>SUM(M48:M50)</f>
        <v>2.8899999999999997</v>
      </c>
    </row>
    <row r="52" spans="1:13" ht="45.75" customHeight="1">
      <c r="A52" s="56" t="s">
        <v>34</v>
      </c>
      <c r="B52" s="46">
        <v>35</v>
      </c>
      <c r="C52" s="46"/>
      <c r="D52" s="41" t="s">
        <v>19</v>
      </c>
      <c r="E52" s="23">
        <v>35</v>
      </c>
      <c r="F52" s="23">
        <v>35</v>
      </c>
      <c r="G52" s="383">
        <f>E52*бжу!C23/100</f>
        <v>2.31</v>
      </c>
      <c r="H52" s="383">
        <f>E52*бжу!D23/100</f>
        <v>0.42</v>
      </c>
      <c r="I52" s="383">
        <f>E52*бжу!E23/100</f>
        <v>12.355</v>
      </c>
      <c r="J52" s="383">
        <f>E52*бжу!G23/100</f>
        <v>0</v>
      </c>
      <c r="K52" s="383">
        <f>E52*бжу!F23/100</f>
        <v>63.35</v>
      </c>
      <c r="L52" s="23">
        <v>62</v>
      </c>
      <c r="M52" s="136">
        <f>L52*E52/1000</f>
        <v>2.17</v>
      </c>
    </row>
    <row r="53" spans="1:13" ht="45.75" customHeight="1">
      <c r="A53" s="496" t="s">
        <v>23</v>
      </c>
      <c r="B53" s="496"/>
      <c r="C53" s="496"/>
      <c r="D53" s="496"/>
      <c r="E53" s="496"/>
      <c r="F53" s="496"/>
      <c r="G53" s="431">
        <f>G35+G47+G51+G52</f>
        <v>28.63</v>
      </c>
      <c r="H53" s="431">
        <f>H35+H47+H51+H52</f>
        <v>24.562500000000004</v>
      </c>
      <c r="I53" s="431">
        <f>I35+I47+I51+I52</f>
        <v>57.8965</v>
      </c>
      <c r="J53" s="431">
        <f>J35+J47+J51+J52</f>
        <v>37.92</v>
      </c>
      <c r="K53" s="431">
        <f>K35+K47+K51+K52</f>
        <v>561.99</v>
      </c>
      <c r="L53" s="305"/>
      <c r="M53" s="250">
        <f>M35+M47+M51+M52</f>
        <v>78.578</v>
      </c>
    </row>
    <row r="54" spans="1:13" ht="45.75" customHeight="1">
      <c r="A54" s="467" t="s">
        <v>20</v>
      </c>
      <c r="B54" s="468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9"/>
    </row>
    <row r="55" spans="1:13" ht="39.75" customHeight="1">
      <c r="A55" s="476" t="s">
        <v>159</v>
      </c>
      <c r="B55" s="470">
        <v>100</v>
      </c>
      <c r="C55" s="482">
        <v>441</v>
      </c>
      <c r="D55" s="121" t="s">
        <v>130</v>
      </c>
      <c r="E55" s="47">
        <v>55</v>
      </c>
      <c r="F55" s="47">
        <v>55</v>
      </c>
      <c r="G55" s="380">
        <f>E55*бжу!C13/100</f>
        <v>9.185</v>
      </c>
      <c r="H55" s="380">
        <f>E55*бжу!D13/100</f>
        <v>4.95</v>
      </c>
      <c r="I55" s="380">
        <f>E55*бжу!E13/100</f>
        <v>2.2</v>
      </c>
      <c r="J55" s="380">
        <f>E55*бжу!G13/100</f>
        <v>0.275</v>
      </c>
      <c r="K55" s="380">
        <f>E55*бжу!F13/100</f>
        <v>87.45</v>
      </c>
      <c r="L55" s="139">
        <v>217.8</v>
      </c>
      <c r="M55" s="140">
        <f>L55*E55/1000</f>
        <v>11.979</v>
      </c>
    </row>
    <row r="56" spans="1:13" ht="45.75" customHeight="1">
      <c r="A56" s="477"/>
      <c r="B56" s="471"/>
      <c r="C56" s="482"/>
      <c r="D56" s="121" t="s">
        <v>21</v>
      </c>
      <c r="E56" s="47">
        <v>20</v>
      </c>
      <c r="F56" s="47">
        <v>20</v>
      </c>
      <c r="G56" s="380">
        <f>E56*бжу!C21/100</f>
        <v>2.06</v>
      </c>
      <c r="H56" s="380">
        <f>E56*бжу!D21/100</f>
        <v>0.22</v>
      </c>
      <c r="I56" s="380">
        <f>E56*бжу!E21/100</f>
        <v>13.8</v>
      </c>
      <c r="J56" s="380">
        <f>E56*бжу!G21/100</f>
        <v>0</v>
      </c>
      <c r="K56" s="380">
        <f>E56*бжу!F21/100</f>
        <v>66.8</v>
      </c>
      <c r="L56" s="139">
        <v>40</v>
      </c>
      <c r="M56" s="140">
        <f>L56*E56/1000</f>
        <v>0.8</v>
      </c>
    </row>
    <row r="57" spans="1:13" ht="35.25">
      <c r="A57" s="477"/>
      <c r="B57" s="471"/>
      <c r="C57" s="482"/>
      <c r="D57" s="121" t="s">
        <v>339</v>
      </c>
      <c r="E57" s="353">
        <v>15</v>
      </c>
      <c r="F57" s="123">
        <v>13.05</v>
      </c>
      <c r="G57" s="380">
        <f>E57*бжу!C12/100</f>
        <v>1.905</v>
      </c>
      <c r="H57" s="380">
        <f>E57*бжу!D12/100</f>
        <v>1.5015</v>
      </c>
      <c r="I57" s="380">
        <f>E57*бжу!E12/100</f>
        <v>0.0915</v>
      </c>
      <c r="J57" s="380">
        <f>E57*бжу!G12/100</f>
        <v>0</v>
      </c>
      <c r="K57" s="380">
        <f>E57*бжу!F12/100</f>
        <v>20.55</v>
      </c>
      <c r="L57" s="139">
        <v>300</v>
      </c>
      <c r="M57" s="140">
        <f>L57*E57/1000</f>
        <v>4.5</v>
      </c>
    </row>
    <row r="58" spans="1:13" ht="35.25">
      <c r="A58" s="477"/>
      <c r="B58" s="471"/>
      <c r="C58" s="482"/>
      <c r="D58" s="195" t="s">
        <v>296</v>
      </c>
      <c r="E58" s="47">
        <v>12</v>
      </c>
      <c r="F58" s="47">
        <v>12</v>
      </c>
      <c r="G58" s="380">
        <f>E58*бжу!C19/100</f>
        <v>0</v>
      </c>
      <c r="H58" s="380">
        <f>E58*бжу!D19/100</f>
        <v>0</v>
      </c>
      <c r="I58" s="380">
        <f>E58*бжу!E19/100</f>
        <v>11.975999999999999</v>
      </c>
      <c r="J58" s="380">
        <f>E58*бжу!G19/100</f>
        <v>0</v>
      </c>
      <c r="K58" s="380">
        <f>E58*бжу!F19/100</f>
        <v>45.48</v>
      </c>
      <c r="L58" s="139">
        <v>60</v>
      </c>
      <c r="M58" s="140">
        <f>L58*E58/1000</f>
        <v>0.72</v>
      </c>
    </row>
    <row r="59" spans="1:13" ht="35.25">
      <c r="A59" s="478"/>
      <c r="B59" s="472"/>
      <c r="C59" s="482"/>
      <c r="D59" s="121" t="s">
        <v>10</v>
      </c>
      <c r="E59" s="47">
        <v>10</v>
      </c>
      <c r="F59" s="47">
        <v>10</v>
      </c>
      <c r="G59" s="380">
        <f>E59*бжу!C14/100</f>
        <v>0.25</v>
      </c>
      <c r="H59" s="380">
        <f>E59*бжу!D14/100</f>
        <v>6.15</v>
      </c>
      <c r="I59" s="380">
        <f>E59*бжу!E14/100</f>
        <v>0.68</v>
      </c>
      <c r="J59" s="380">
        <f>E59*бжу!G14/100</f>
        <v>0</v>
      </c>
      <c r="K59" s="380">
        <f>E59*бжу!F14/100</f>
        <v>56.6</v>
      </c>
      <c r="L59" s="139">
        <v>500</v>
      </c>
      <c r="M59" s="140">
        <f>L59*E59/1000</f>
        <v>5</v>
      </c>
    </row>
    <row r="60" spans="1:13" ht="35.25">
      <c r="A60" s="487"/>
      <c r="B60" s="487"/>
      <c r="C60" s="487"/>
      <c r="D60" s="487"/>
      <c r="E60" s="487"/>
      <c r="F60" s="487"/>
      <c r="G60" s="383">
        <f>G55+G56+G57+G58+G59</f>
        <v>13.4</v>
      </c>
      <c r="H60" s="383">
        <f>H55+H56+H57+H58+H59</f>
        <v>12.8215</v>
      </c>
      <c r="I60" s="383">
        <f>I55+I56+I57+I58+I59</f>
        <v>28.7475</v>
      </c>
      <c r="J60" s="383">
        <f>J55+J56+J57+J58+J59</f>
        <v>0.275</v>
      </c>
      <c r="K60" s="383">
        <f>K55+K56+K57+K58+K59</f>
        <v>276.88</v>
      </c>
      <c r="L60" s="46"/>
      <c r="M60" s="137">
        <f>SUM(M55:M59)</f>
        <v>22.999</v>
      </c>
    </row>
    <row r="61" spans="1:13" ht="35.25">
      <c r="A61" s="615" t="s">
        <v>155</v>
      </c>
      <c r="B61" s="617" t="s">
        <v>161</v>
      </c>
      <c r="C61" s="618">
        <v>412</v>
      </c>
      <c r="D61" s="316" t="s">
        <v>298</v>
      </c>
      <c r="E61" s="317">
        <v>6</v>
      </c>
      <c r="F61" s="317">
        <v>6</v>
      </c>
      <c r="G61" s="380">
        <f>E61*бжу!C19/100</f>
        <v>0</v>
      </c>
      <c r="H61" s="380">
        <f>E61*бжу!D19/100</f>
        <v>0</v>
      </c>
      <c r="I61" s="380">
        <f>E61*бжу!E19/100</f>
        <v>5.9879999999999995</v>
      </c>
      <c r="J61" s="380">
        <f>E61*бжу!G19/100</f>
        <v>0</v>
      </c>
      <c r="K61" s="380">
        <f>E61*бжу!F19/100</f>
        <v>22.74</v>
      </c>
      <c r="L61" s="318">
        <v>60</v>
      </c>
      <c r="M61" s="319">
        <f>L61*E61/1000</f>
        <v>0.36</v>
      </c>
    </row>
    <row r="62" spans="1:13" ht="35.25">
      <c r="A62" s="615"/>
      <c r="B62" s="617"/>
      <c r="C62" s="619"/>
      <c r="D62" s="316" t="s">
        <v>156</v>
      </c>
      <c r="E62" s="317">
        <v>7</v>
      </c>
      <c r="F62" s="317">
        <v>7</v>
      </c>
      <c r="G62" s="380">
        <f>E62*бжу!C33/100</f>
        <v>0.063</v>
      </c>
      <c r="H62" s="380">
        <f>E62*бжу!D33/100</f>
        <v>0.0042</v>
      </c>
      <c r="I62" s="380">
        <f>E62*бжу!E33/100</f>
        <v>0.1806</v>
      </c>
      <c r="J62" s="380">
        <f>E62*бжу!G33/100</f>
        <v>1.68</v>
      </c>
      <c r="K62" s="380">
        <f>E62*бжу!F33/100</f>
        <v>1.386</v>
      </c>
      <c r="L62" s="318">
        <v>225</v>
      </c>
      <c r="M62" s="319">
        <f>L62*E62/1000</f>
        <v>1.575</v>
      </c>
    </row>
    <row r="63" spans="1:13" ht="35.25">
      <c r="A63" s="616"/>
      <c r="B63" s="614"/>
      <c r="C63" s="620"/>
      <c r="D63" s="320" t="s">
        <v>295</v>
      </c>
      <c r="E63" s="318">
        <v>1</v>
      </c>
      <c r="F63" s="318">
        <v>1</v>
      </c>
      <c r="G63" s="380">
        <f>E63*бжу!C27/100</f>
        <v>0.2</v>
      </c>
      <c r="H63" s="380">
        <f>E63*бжу!D27/100</f>
        <v>0.051</v>
      </c>
      <c r="I63" s="380">
        <f>E63*бжу!E27/100</f>
        <v>0.15</v>
      </c>
      <c r="J63" s="380">
        <f>E63*бжу!G27/100</f>
        <v>0.1</v>
      </c>
      <c r="K63" s="380">
        <f>E63*бжу!F27/100</f>
        <v>0</v>
      </c>
      <c r="L63" s="318">
        <v>555</v>
      </c>
      <c r="M63" s="319">
        <f>L63*E63/1000</f>
        <v>0.555</v>
      </c>
    </row>
    <row r="64" spans="1:13" ht="35.25">
      <c r="A64" s="614"/>
      <c r="B64" s="614"/>
      <c r="C64" s="614"/>
      <c r="D64" s="614"/>
      <c r="E64" s="614"/>
      <c r="F64" s="614"/>
      <c r="G64" s="381">
        <f>G61+G62+G63</f>
        <v>0.263</v>
      </c>
      <c r="H64" s="381">
        <f>H61+H62+H63</f>
        <v>0.0552</v>
      </c>
      <c r="I64" s="381">
        <f>I61+I62+I63</f>
        <v>6.3186</v>
      </c>
      <c r="J64" s="381">
        <f>J61+J62+J63</f>
        <v>1.78</v>
      </c>
      <c r="K64" s="381">
        <f>K61+K62+K63</f>
        <v>24.125999999999998</v>
      </c>
      <c r="L64" s="312"/>
      <c r="M64" s="321">
        <f>SUM(M61:M63)</f>
        <v>2.49</v>
      </c>
    </row>
    <row r="65" spans="1:13" ht="69.75">
      <c r="A65" s="461" t="s">
        <v>144</v>
      </c>
      <c r="B65" s="312">
        <v>200</v>
      </c>
      <c r="C65" s="318"/>
      <c r="D65" s="316" t="s">
        <v>292</v>
      </c>
      <c r="E65" s="318">
        <v>200</v>
      </c>
      <c r="F65" s="318">
        <v>200</v>
      </c>
      <c r="G65" s="381">
        <v>3</v>
      </c>
      <c r="H65" s="381">
        <v>3.2</v>
      </c>
      <c r="I65" s="381">
        <v>4.7</v>
      </c>
      <c r="J65" s="381">
        <v>1.3</v>
      </c>
      <c r="K65" s="381">
        <v>60</v>
      </c>
      <c r="L65" s="318">
        <v>30</v>
      </c>
      <c r="M65" s="321">
        <v>30</v>
      </c>
    </row>
    <row r="66" spans="1:13" ht="34.5">
      <c r="A66" s="496" t="s">
        <v>25</v>
      </c>
      <c r="B66" s="496"/>
      <c r="C66" s="496"/>
      <c r="D66" s="496"/>
      <c r="E66" s="496"/>
      <c r="F66" s="496"/>
      <c r="G66" s="431">
        <f>G60+G64++G65</f>
        <v>16.663</v>
      </c>
      <c r="H66" s="431">
        <f>H60+H64++H65</f>
        <v>16.0767</v>
      </c>
      <c r="I66" s="431">
        <f>I60+I64++I65</f>
        <v>39.7661</v>
      </c>
      <c r="J66" s="431">
        <f>J60+J64++J65</f>
        <v>3.3550000000000004</v>
      </c>
      <c r="K66" s="431">
        <f>K60+K64++K65</f>
        <v>361.006</v>
      </c>
      <c r="L66" s="305"/>
      <c r="M66" s="250">
        <f>M60+M64++M65</f>
        <v>55.489</v>
      </c>
    </row>
    <row r="67" spans="1:13" ht="35.25">
      <c r="A67" s="385" t="s">
        <v>219</v>
      </c>
      <c r="B67" s="359">
        <v>5</v>
      </c>
      <c r="C67" s="359"/>
      <c r="D67" s="365" t="s">
        <v>218</v>
      </c>
      <c r="E67" s="282">
        <v>5</v>
      </c>
      <c r="F67" s="282">
        <v>5</v>
      </c>
      <c r="G67" s="382"/>
      <c r="H67" s="382"/>
      <c r="I67" s="382"/>
      <c r="J67" s="382"/>
      <c r="K67" s="382"/>
      <c r="L67" s="282">
        <v>10.3</v>
      </c>
      <c r="M67" s="250">
        <f>E67*L67/1000</f>
        <v>0.0515</v>
      </c>
    </row>
    <row r="68" spans="1:13" ht="34.5">
      <c r="A68" s="499" t="s">
        <v>26</v>
      </c>
      <c r="B68" s="499"/>
      <c r="C68" s="499"/>
      <c r="D68" s="499"/>
      <c r="E68" s="499"/>
      <c r="F68" s="499"/>
      <c r="G68" s="314">
        <f>G19+G22+G53+G66</f>
        <v>59.962999999999994</v>
      </c>
      <c r="H68" s="314">
        <f>H19+H22+H53+H66</f>
        <v>58.2667</v>
      </c>
      <c r="I68" s="314">
        <f>I19+I22+I53+I66</f>
        <v>168.88209999999998</v>
      </c>
      <c r="J68" s="314">
        <f>J19+J22+J53+J66</f>
        <v>48.38000000000001</v>
      </c>
      <c r="K68" s="314">
        <f>K19+K22+K53+K66</f>
        <v>1381.476</v>
      </c>
      <c r="L68" s="306"/>
      <c r="M68" s="252">
        <f>M19+M22+M53+M66+M67</f>
        <v>173.1985</v>
      </c>
    </row>
    <row r="69" spans="4:12" ht="35.25">
      <c r="D69" s="41"/>
      <c r="E69" s="23"/>
      <c r="F69" s="23"/>
      <c r="G69" s="426"/>
      <c r="H69" s="426"/>
      <c r="I69" s="426"/>
      <c r="J69" s="426"/>
      <c r="K69" s="426"/>
      <c r="L69" s="27"/>
    </row>
    <row r="70" spans="7:12" ht="35.25">
      <c r="G70" s="426"/>
      <c r="H70" s="426"/>
      <c r="I70" s="426"/>
      <c r="J70" s="426"/>
      <c r="K70" s="426"/>
      <c r="L70" s="28"/>
    </row>
    <row r="71" ht="35.25">
      <c r="L71" s="28"/>
    </row>
    <row r="72" ht="35.25">
      <c r="L72" s="28"/>
    </row>
    <row r="73" ht="35.25">
      <c r="L73" s="28"/>
    </row>
    <row r="74" ht="35.25">
      <c r="L74" s="28"/>
    </row>
    <row r="75" ht="35.25">
      <c r="L75" s="28"/>
    </row>
    <row r="76" ht="35.25">
      <c r="L76" s="28"/>
    </row>
  </sheetData>
  <sheetProtection/>
  <mergeCells count="44">
    <mergeCell ref="A5:A9"/>
    <mergeCell ref="B5:B9"/>
    <mergeCell ref="C5:C9"/>
    <mergeCell ref="A10:F10"/>
    <mergeCell ref="A4:K4"/>
    <mergeCell ref="B48:B50"/>
    <mergeCell ref="A35:F35"/>
    <mergeCell ref="B24:B28"/>
    <mergeCell ref="A18:F18"/>
    <mergeCell ref="A19:F19"/>
    <mergeCell ref="A68:F68"/>
    <mergeCell ref="A51:F51"/>
    <mergeCell ref="A53:F53"/>
    <mergeCell ref="A66:F66"/>
    <mergeCell ref="A64:F64"/>
    <mergeCell ref="A61:A63"/>
    <mergeCell ref="B61:B63"/>
    <mergeCell ref="A60:F60"/>
    <mergeCell ref="C61:C63"/>
    <mergeCell ref="B55:B59"/>
    <mergeCell ref="A24:A28"/>
    <mergeCell ref="A48:A50"/>
    <mergeCell ref="A36:A46"/>
    <mergeCell ref="A23:M23"/>
    <mergeCell ref="C30:C34"/>
    <mergeCell ref="A30:A34"/>
    <mergeCell ref="B30:B34"/>
    <mergeCell ref="A29:F29"/>
    <mergeCell ref="C55:C59"/>
    <mergeCell ref="A54:M54"/>
    <mergeCell ref="B36:B46"/>
    <mergeCell ref="C36:C46"/>
    <mergeCell ref="A47:F47"/>
    <mergeCell ref="A55:A59"/>
    <mergeCell ref="C48:C50"/>
    <mergeCell ref="C11:C13"/>
    <mergeCell ref="C15:C17"/>
    <mergeCell ref="A20:M20"/>
    <mergeCell ref="A11:A13"/>
    <mergeCell ref="B11:B13"/>
    <mergeCell ref="A22:F22"/>
    <mergeCell ref="A14:F14"/>
    <mergeCell ref="A15:A17"/>
    <mergeCell ref="B15:B17"/>
  </mergeCells>
  <printOptions/>
  <pageMargins left="0.7" right="0.7" top="0.75" bottom="0.75" header="0.3" footer="0.3"/>
  <pageSetup horizontalDpi="600" verticalDpi="600" orientation="portrait" paperSize="9" scale="1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="30" zoomScaleSheetLayoutView="30" zoomScalePageLayoutView="0" workbookViewId="0" topLeftCell="A32">
      <selection activeCell="D54" sqref="D54"/>
    </sheetView>
  </sheetViews>
  <sheetFormatPr defaultColWidth="9.140625" defaultRowHeight="15"/>
  <cols>
    <col min="1" max="1" width="60.7109375" style="187" customWidth="1"/>
    <col min="2" max="2" width="26.140625" style="187" customWidth="1"/>
    <col min="3" max="3" width="35.7109375" style="187" customWidth="1"/>
    <col min="4" max="4" width="60.28125" style="189" customWidth="1"/>
    <col min="5" max="5" width="25.421875" style="190" customWidth="1"/>
    <col min="6" max="6" width="25.7109375" style="190" customWidth="1"/>
    <col min="7" max="7" width="23.421875" style="190" customWidth="1"/>
    <col min="8" max="8" width="24.7109375" style="190" customWidth="1"/>
    <col min="9" max="10" width="23.00390625" style="190" customWidth="1"/>
    <col min="11" max="11" width="34.8515625" style="190" customWidth="1"/>
    <col min="12" max="12" width="24.00390625" style="190" customWidth="1"/>
    <col min="13" max="13" width="25.28125" style="189" customWidth="1"/>
  </cols>
  <sheetData>
    <row r="1" spans="1:13" ht="35.25">
      <c r="A1" s="622" t="s">
        <v>102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200" t="s">
        <v>293</v>
      </c>
      <c r="M1" s="128"/>
    </row>
    <row r="2" spans="2:13" ht="35.25">
      <c r="B2" s="193"/>
      <c r="C2" s="193"/>
      <c r="D2" s="192" t="s">
        <v>63</v>
      </c>
      <c r="E2" s="20"/>
      <c r="F2" s="20"/>
      <c r="G2" s="20"/>
      <c r="H2" s="20"/>
      <c r="I2" s="20"/>
      <c r="J2" s="20"/>
      <c r="K2" s="20"/>
      <c r="L2" s="61"/>
      <c r="M2" s="128"/>
    </row>
    <row r="3" spans="1:13" ht="93" customHeight="1">
      <c r="A3" s="46" t="s">
        <v>220</v>
      </c>
      <c r="B3" s="46" t="s">
        <v>0</v>
      </c>
      <c r="C3" s="36" t="s">
        <v>129</v>
      </c>
      <c r="D3" s="46" t="s">
        <v>1</v>
      </c>
      <c r="E3" s="46" t="s">
        <v>2</v>
      </c>
      <c r="F3" s="46" t="s">
        <v>3</v>
      </c>
      <c r="G3" s="46" t="s">
        <v>4</v>
      </c>
      <c r="H3" s="46" t="s">
        <v>5</v>
      </c>
      <c r="I3" s="46" t="s">
        <v>6</v>
      </c>
      <c r="J3" s="46" t="s">
        <v>128</v>
      </c>
      <c r="K3" s="36" t="s">
        <v>7</v>
      </c>
      <c r="L3" s="36" t="s">
        <v>122</v>
      </c>
      <c r="M3" s="363" t="s">
        <v>221</v>
      </c>
    </row>
    <row r="4" spans="1:13" ht="45.75" customHeight="1">
      <c r="A4" s="489" t="s">
        <v>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7"/>
      <c r="M4" s="28"/>
    </row>
    <row r="5" spans="1:14" ht="39.75" customHeight="1">
      <c r="A5" s="480" t="s">
        <v>174</v>
      </c>
      <c r="B5" s="482">
        <v>80</v>
      </c>
      <c r="C5" s="482">
        <v>229</v>
      </c>
      <c r="D5" s="41" t="s">
        <v>302</v>
      </c>
      <c r="E5" s="23">
        <v>40</v>
      </c>
      <c r="F5" s="23">
        <v>34.8</v>
      </c>
      <c r="G5" s="125">
        <f>E5*бжу!C12/100</f>
        <v>5.08</v>
      </c>
      <c r="H5" s="125">
        <f>E5*бжу!D12/100</f>
        <v>4.004</v>
      </c>
      <c r="I5" s="125">
        <f>E5*бжу!E12/100</f>
        <v>0.244</v>
      </c>
      <c r="J5" s="125">
        <f>E5*бжу!G12/100</f>
        <v>0</v>
      </c>
      <c r="K5" s="125">
        <f>E5*бжу!F12/100</f>
        <v>54.8</v>
      </c>
      <c r="L5" s="23">
        <v>300</v>
      </c>
      <c r="M5" s="135">
        <f>L5*E5/1000</f>
        <v>12</v>
      </c>
      <c r="N5" s="29"/>
    </row>
    <row r="6" spans="1:14" ht="39.75" customHeight="1">
      <c r="A6" s="503"/>
      <c r="B6" s="503"/>
      <c r="C6" s="482"/>
      <c r="D6" s="41" t="s">
        <v>18</v>
      </c>
      <c r="E6" s="23">
        <v>50</v>
      </c>
      <c r="F6" s="23">
        <v>50</v>
      </c>
      <c r="G6" s="125">
        <f>E6*бжу!C17/100</f>
        <v>1.4</v>
      </c>
      <c r="H6" s="125">
        <f>E6*бжу!D17/100</f>
        <v>1.6</v>
      </c>
      <c r="I6" s="125">
        <f>E6*бжу!E17/100</f>
        <v>4.7</v>
      </c>
      <c r="J6" s="125">
        <f>E6*бжу!G17/100</f>
        <v>0.65</v>
      </c>
      <c r="K6" s="125">
        <f>E6*бжу!F17/100</f>
        <v>29</v>
      </c>
      <c r="L6" s="23">
        <v>46</v>
      </c>
      <c r="M6" s="135">
        <f>L6*E6/1000</f>
        <v>2.3</v>
      </c>
      <c r="N6" s="29"/>
    </row>
    <row r="7" spans="1:14" ht="39.75" customHeight="1">
      <c r="A7" s="503"/>
      <c r="B7" s="503"/>
      <c r="C7" s="482"/>
      <c r="D7" s="41" t="s">
        <v>10</v>
      </c>
      <c r="E7" s="23">
        <v>3</v>
      </c>
      <c r="F7" s="23">
        <v>3</v>
      </c>
      <c r="G7" s="125">
        <f>E7*бжу!C14/100</f>
        <v>0.075</v>
      </c>
      <c r="H7" s="125">
        <f>E7*бжу!D14/100</f>
        <v>1.845</v>
      </c>
      <c r="I7" s="125">
        <f>E7*бжу!E14/100</f>
        <v>0.204</v>
      </c>
      <c r="J7" s="125">
        <f>E7*бжу!G14/100</f>
        <v>0</v>
      </c>
      <c r="K7" s="125">
        <f>E7*бжу!F14/100</f>
        <v>16.98</v>
      </c>
      <c r="L7" s="23">
        <v>500</v>
      </c>
      <c r="M7" s="135">
        <f>L7*E7/1000</f>
        <v>1.5</v>
      </c>
      <c r="N7" s="29"/>
    </row>
    <row r="8" spans="1:14" ht="39.75" customHeight="1">
      <c r="A8" s="503"/>
      <c r="B8" s="503"/>
      <c r="C8" s="482"/>
      <c r="D8" s="41"/>
      <c r="E8" s="22"/>
      <c r="F8" s="22"/>
      <c r="G8" s="381">
        <f>G5+G6+G7</f>
        <v>6.555000000000001</v>
      </c>
      <c r="H8" s="381">
        <f>H5+H6+H7</f>
        <v>7.448999999999999</v>
      </c>
      <c r="I8" s="381">
        <f>I5+I6+I7</f>
        <v>5.148</v>
      </c>
      <c r="J8" s="381">
        <f>J5+J6+J7</f>
        <v>0.65</v>
      </c>
      <c r="K8" s="381">
        <f>K5+K6+K7</f>
        <v>100.78</v>
      </c>
      <c r="L8" s="27"/>
      <c r="M8" s="133">
        <f>SUM(M5:M7)</f>
        <v>15.8</v>
      </c>
      <c r="N8" s="29"/>
    </row>
    <row r="9" spans="1:13" ht="45.75" customHeight="1">
      <c r="A9" s="480" t="s">
        <v>170</v>
      </c>
      <c r="B9" s="475" t="s">
        <v>216</v>
      </c>
      <c r="C9" s="497" t="s">
        <v>309</v>
      </c>
      <c r="D9" s="37" t="s">
        <v>11</v>
      </c>
      <c r="E9" s="22">
        <v>30</v>
      </c>
      <c r="F9" s="22">
        <v>30</v>
      </c>
      <c r="G9" s="125">
        <f>E9*бжу!C21/100</f>
        <v>3.09</v>
      </c>
      <c r="H9" s="125">
        <f>E9*бжу!D21/100</f>
        <v>0.33</v>
      </c>
      <c r="I9" s="125">
        <f>E9*бжу!E21/100</f>
        <v>20.7</v>
      </c>
      <c r="J9" s="125">
        <f>E9*бжу!G21/100</f>
        <v>0</v>
      </c>
      <c r="K9" s="125">
        <f>E9*бжу!F21/100</f>
        <v>100.2</v>
      </c>
      <c r="L9" s="22">
        <v>62</v>
      </c>
      <c r="M9" s="140">
        <f>L9*E9/1000</f>
        <v>1.86</v>
      </c>
    </row>
    <row r="10" spans="1:13" ht="44.25" customHeight="1">
      <c r="A10" s="480"/>
      <c r="B10" s="475"/>
      <c r="C10" s="543"/>
      <c r="D10" s="37" t="s">
        <v>113</v>
      </c>
      <c r="E10" s="58">
        <v>5</v>
      </c>
      <c r="F10" s="23">
        <v>5</v>
      </c>
      <c r="G10" s="125">
        <f>E10*бжу!C15/100</f>
        <v>0</v>
      </c>
      <c r="H10" s="125">
        <f>E10*бжу!D15/100</f>
        <v>4.995</v>
      </c>
      <c r="I10" s="125">
        <f>E10*бжу!E15/100</f>
        <v>0</v>
      </c>
      <c r="J10" s="125">
        <f>E10*бжу!G15/100</f>
        <v>0</v>
      </c>
      <c r="K10" s="125">
        <f>E10*бжу!F15/100</f>
        <v>44.95</v>
      </c>
      <c r="L10" s="22">
        <v>437</v>
      </c>
      <c r="M10" s="140">
        <f>L10*E10/1000</f>
        <v>2.185</v>
      </c>
    </row>
    <row r="11" spans="1:13" ht="43.5" customHeight="1">
      <c r="A11" s="480"/>
      <c r="B11" s="475"/>
      <c r="C11" s="498"/>
      <c r="D11" s="37" t="s">
        <v>10</v>
      </c>
      <c r="E11" s="23">
        <v>5</v>
      </c>
      <c r="F11" s="23">
        <v>5</v>
      </c>
      <c r="G11" s="125">
        <f>E11*бжу!C13/100</f>
        <v>0.835</v>
      </c>
      <c r="H11" s="125">
        <f>E11*бжу!D13/100</f>
        <v>0.45</v>
      </c>
      <c r="I11" s="125">
        <f>E11*бжу!E13/100</f>
        <v>0.2</v>
      </c>
      <c r="J11" s="125">
        <f>E11*бжу!G13/100</f>
        <v>0.025</v>
      </c>
      <c r="K11" s="125">
        <f>E11*бжу!F13/100</f>
        <v>7.95</v>
      </c>
      <c r="L11" s="23">
        <v>500</v>
      </c>
      <c r="M11" s="140">
        <f>L11*E11/1000</f>
        <v>2.5</v>
      </c>
    </row>
    <row r="12" spans="1:13" ht="43.5" customHeight="1">
      <c r="A12" s="479"/>
      <c r="B12" s="479"/>
      <c r="C12" s="479"/>
      <c r="D12" s="479"/>
      <c r="E12" s="479"/>
      <c r="F12" s="479"/>
      <c r="G12" s="381">
        <f>G9+G10+G11</f>
        <v>3.925</v>
      </c>
      <c r="H12" s="381">
        <f>H9+H10+H11</f>
        <v>5.775</v>
      </c>
      <c r="I12" s="381">
        <f>I9+I10+I11</f>
        <v>20.9</v>
      </c>
      <c r="J12" s="381">
        <f>J9+J10+J11</f>
        <v>0.025</v>
      </c>
      <c r="K12" s="381">
        <f>K9+K10+K11</f>
        <v>153.1</v>
      </c>
      <c r="L12" s="27"/>
      <c r="M12" s="137">
        <f>SUM(M9:M11)</f>
        <v>6.545</v>
      </c>
    </row>
    <row r="13" spans="1:13" ht="45.75" customHeight="1">
      <c r="A13" s="501" t="s">
        <v>168</v>
      </c>
      <c r="B13" s="486">
        <v>150</v>
      </c>
      <c r="C13" s="514">
        <v>411</v>
      </c>
      <c r="D13" s="33" t="s">
        <v>295</v>
      </c>
      <c r="E13" s="23">
        <v>1</v>
      </c>
      <c r="F13" s="23">
        <v>1</v>
      </c>
      <c r="G13" s="125">
        <f>E13*бжу!C27/100</f>
        <v>0.2</v>
      </c>
      <c r="H13" s="125">
        <f>E13*бжу!D27/100</f>
        <v>0.051</v>
      </c>
      <c r="I13" s="125">
        <f>E13*бжу!E27/100</f>
        <v>0.15</v>
      </c>
      <c r="J13" s="125">
        <f>E13*бжу!G27/100</f>
        <v>0.1</v>
      </c>
      <c r="K13" s="125">
        <f>E13*бжу!F27/100</f>
        <v>0</v>
      </c>
      <c r="L13" s="23">
        <v>555</v>
      </c>
      <c r="M13" s="140">
        <f>L13*E13/1000</f>
        <v>0.555</v>
      </c>
    </row>
    <row r="14" spans="1:13" ht="45.75" customHeight="1">
      <c r="A14" s="501"/>
      <c r="B14" s="555"/>
      <c r="C14" s="516"/>
      <c r="D14" s="33" t="s">
        <v>296</v>
      </c>
      <c r="E14" s="23">
        <v>6</v>
      </c>
      <c r="F14" s="23">
        <v>6</v>
      </c>
      <c r="G14" s="125">
        <f>E14*бжу!C19/100</f>
        <v>0</v>
      </c>
      <c r="H14" s="125">
        <f>E14*бжу!D19/100</f>
        <v>0</v>
      </c>
      <c r="I14" s="125">
        <f>E14*бжу!E19/100</f>
        <v>5.9879999999999995</v>
      </c>
      <c r="J14" s="125">
        <f>E14*бжу!G19/100</f>
        <v>0</v>
      </c>
      <c r="K14" s="125">
        <f>E14*бжу!F19/100</f>
        <v>22.74</v>
      </c>
      <c r="L14" s="24">
        <v>60</v>
      </c>
      <c r="M14" s="140">
        <f>L14*E14/1000</f>
        <v>0.36</v>
      </c>
    </row>
    <row r="15" spans="1:13" ht="45.75" customHeight="1">
      <c r="A15" s="479"/>
      <c r="B15" s="479"/>
      <c r="C15" s="479"/>
      <c r="D15" s="479"/>
      <c r="E15" s="479"/>
      <c r="F15" s="479"/>
      <c r="G15" s="381">
        <f>G13+G14</f>
        <v>0.2</v>
      </c>
      <c r="H15" s="381">
        <f>H13+H14</f>
        <v>0.051</v>
      </c>
      <c r="I15" s="381">
        <f>I13+I14</f>
        <v>6.138</v>
      </c>
      <c r="J15" s="381">
        <f>J13+J14</f>
        <v>0.1</v>
      </c>
      <c r="K15" s="381">
        <f>K13+K14</f>
        <v>22.74</v>
      </c>
      <c r="L15" s="27"/>
      <c r="M15" s="137">
        <f>SUM(M13:M14)</f>
        <v>0.915</v>
      </c>
    </row>
    <row r="16" spans="1:13" ht="45.75" customHeight="1">
      <c r="A16" s="496" t="s">
        <v>24</v>
      </c>
      <c r="B16" s="496"/>
      <c r="C16" s="496"/>
      <c r="D16" s="496"/>
      <c r="E16" s="496"/>
      <c r="F16" s="496"/>
      <c r="G16" s="382">
        <f>G8+G12+G15</f>
        <v>10.68</v>
      </c>
      <c r="H16" s="382">
        <f>H8+H12+H15</f>
        <v>13.275</v>
      </c>
      <c r="I16" s="382">
        <f>I8+I12+I15</f>
        <v>32.186</v>
      </c>
      <c r="J16" s="382">
        <f>J8+J12+J15</f>
        <v>0.775</v>
      </c>
      <c r="K16" s="382">
        <f>K8+K12+K15</f>
        <v>276.62</v>
      </c>
      <c r="L16" s="305"/>
      <c r="M16" s="250">
        <f>M8+M12+M15</f>
        <v>23.259999999999998</v>
      </c>
    </row>
    <row r="17" spans="1:13" ht="45.75" customHeight="1">
      <c r="A17" s="489" t="s">
        <v>276</v>
      </c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158"/>
      <c r="M17" s="135"/>
    </row>
    <row r="18" spans="1:13" s="8" customFormat="1" ht="51.75" customHeight="1">
      <c r="A18" s="273" t="s">
        <v>9</v>
      </c>
      <c r="B18" s="274">
        <v>75</v>
      </c>
      <c r="C18" s="274"/>
      <c r="D18" s="309" t="s">
        <v>165</v>
      </c>
      <c r="E18" s="313">
        <v>75</v>
      </c>
      <c r="F18" s="310">
        <v>66</v>
      </c>
      <c r="G18" s="382">
        <f>E18*бжу!C30/100</f>
        <v>0.3</v>
      </c>
      <c r="H18" s="382">
        <f>E18*бжу!D30/100</f>
        <v>0.2625</v>
      </c>
      <c r="I18" s="382">
        <f>E18*бжу!E30/100</f>
        <v>6.8625</v>
      </c>
      <c r="J18" s="382">
        <f>E18*бжу!G30/100</f>
        <v>108.9</v>
      </c>
      <c r="K18" s="382">
        <f>E18*бжу!F30/100</f>
        <v>29.7</v>
      </c>
      <c r="L18" s="310">
        <v>128</v>
      </c>
      <c r="M18" s="315">
        <f>L18*E18/1000</f>
        <v>9.6</v>
      </c>
    </row>
    <row r="19" spans="1:13" ht="45.75" customHeight="1">
      <c r="A19" s="467" t="s">
        <v>14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9"/>
    </row>
    <row r="20" spans="1:13" ht="45.75" customHeight="1">
      <c r="A20" s="476" t="s">
        <v>145</v>
      </c>
      <c r="B20" s="470">
        <v>150</v>
      </c>
      <c r="C20" s="470">
        <v>182</v>
      </c>
      <c r="D20" s="37" t="s">
        <v>306</v>
      </c>
      <c r="E20" s="65">
        <v>100</v>
      </c>
      <c r="F20" s="123">
        <v>58</v>
      </c>
      <c r="G20" s="125">
        <f>E20*бжу!C26/100</f>
        <v>21</v>
      </c>
      <c r="H20" s="125">
        <f>E20*бжу!D26/100</f>
        <v>4.06</v>
      </c>
      <c r="I20" s="125">
        <f>E20*бжу!E26/100</f>
        <v>0</v>
      </c>
      <c r="J20" s="125">
        <f>E20*бжу!G26/100</f>
        <v>0</v>
      </c>
      <c r="K20" s="125">
        <f>E20*бжу!F26/100</f>
        <v>85.3</v>
      </c>
      <c r="L20" s="22">
        <v>300</v>
      </c>
      <c r="M20" s="135">
        <f aca="true" t="shared" si="0" ref="M20:M26">L20*E20/1000</f>
        <v>30</v>
      </c>
    </row>
    <row r="21" spans="1:13" ht="45.75" customHeight="1">
      <c r="A21" s="477"/>
      <c r="B21" s="471"/>
      <c r="C21" s="471"/>
      <c r="D21" s="37" t="s">
        <v>15</v>
      </c>
      <c r="E21" s="23">
        <v>40</v>
      </c>
      <c r="F21" s="23">
        <v>28.8</v>
      </c>
      <c r="G21" s="125">
        <f>E21*бжу!C36/100</f>
        <v>0.8</v>
      </c>
      <c r="H21" s="125">
        <f>E21*бжу!D36/100</f>
        <v>0.11599999999999999</v>
      </c>
      <c r="I21" s="125">
        <f>E21*бжу!E36/100</f>
        <v>4.984</v>
      </c>
      <c r="J21" s="125">
        <f>E21*бжу!G36/100</f>
        <v>5.76</v>
      </c>
      <c r="K21" s="125">
        <f>E21*бжу!F36/100</f>
        <v>23.04</v>
      </c>
      <c r="L21" s="23">
        <v>55</v>
      </c>
      <c r="M21" s="135">
        <f t="shared" si="0"/>
        <v>2.2</v>
      </c>
    </row>
    <row r="22" spans="1:13" ht="45.75" customHeight="1">
      <c r="A22" s="477"/>
      <c r="B22" s="471"/>
      <c r="C22" s="471"/>
      <c r="D22" s="37" t="s">
        <v>16</v>
      </c>
      <c r="E22" s="22">
        <v>10</v>
      </c>
      <c r="F22" s="22">
        <v>8.4</v>
      </c>
      <c r="G22" s="125">
        <f>E22*бжу!C38/100</f>
        <v>0.14</v>
      </c>
      <c r="H22" s="125">
        <f>E22*бжу!D38/100</f>
        <v>0</v>
      </c>
      <c r="I22" s="125">
        <f>E22*бжу!E38/100</f>
        <v>0.8230000000000001</v>
      </c>
      <c r="J22" s="125">
        <f>E22*бжу!G38/100</f>
        <v>0.84</v>
      </c>
      <c r="K22" s="125">
        <f>E22*бжу!F38/100</f>
        <v>3.44</v>
      </c>
      <c r="L22" s="22">
        <v>42</v>
      </c>
      <c r="M22" s="135">
        <f>L22*E22/1000</f>
        <v>0.42</v>
      </c>
    </row>
    <row r="23" spans="1:13" ht="45.75" customHeight="1">
      <c r="A23" s="477"/>
      <c r="B23" s="471"/>
      <c r="C23" s="471"/>
      <c r="D23" s="37" t="s">
        <v>17</v>
      </c>
      <c r="E23" s="22">
        <v>10</v>
      </c>
      <c r="F23" s="22">
        <v>8</v>
      </c>
      <c r="G23" s="125">
        <f>E23*бжу!C37/100</f>
        <v>0.13</v>
      </c>
      <c r="H23" s="125">
        <f>E23*бжу!D37/100</f>
        <v>0.008</v>
      </c>
      <c r="I23" s="125">
        <f>E23*бжу!E37/100</f>
        <v>0.672</v>
      </c>
      <c r="J23" s="125">
        <f>E23*бжу!G37/100</f>
        <v>0.4</v>
      </c>
      <c r="K23" s="125">
        <f>E23*бжу!F37/100</f>
        <v>2.72</v>
      </c>
      <c r="L23" s="22">
        <v>50</v>
      </c>
      <c r="M23" s="135">
        <f t="shared" si="0"/>
        <v>0.5</v>
      </c>
    </row>
    <row r="24" spans="1:13" ht="45.75" customHeight="1">
      <c r="A24" s="477"/>
      <c r="B24" s="471"/>
      <c r="C24" s="471"/>
      <c r="D24" s="37" t="s">
        <v>28</v>
      </c>
      <c r="E24" s="22">
        <v>5</v>
      </c>
      <c r="F24" s="22">
        <v>5</v>
      </c>
      <c r="G24" s="125">
        <f>E24*бжу!C5/100</f>
        <v>0.35</v>
      </c>
      <c r="H24" s="125">
        <f>E24*бжу!D5/100</f>
        <v>0.0495</v>
      </c>
      <c r="I24" s="125">
        <f>E24*бжу!E5/100</f>
        <v>3.554</v>
      </c>
      <c r="J24" s="125">
        <f>E24*бжу!G5/100</f>
        <v>0</v>
      </c>
      <c r="K24" s="125">
        <f>E24*бжу!F5/100</f>
        <v>16.35</v>
      </c>
      <c r="L24" s="22">
        <v>60</v>
      </c>
      <c r="M24" s="135">
        <f t="shared" si="0"/>
        <v>0.3</v>
      </c>
    </row>
    <row r="25" spans="1:13" ht="48.75" customHeight="1">
      <c r="A25" s="477"/>
      <c r="B25" s="471"/>
      <c r="C25" s="471"/>
      <c r="D25" s="37" t="s">
        <v>327</v>
      </c>
      <c r="E25" s="22">
        <v>4</v>
      </c>
      <c r="F25" s="22">
        <v>3.48</v>
      </c>
      <c r="G25" s="125">
        <f>E25*бжу!C12/100</f>
        <v>0.508</v>
      </c>
      <c r="H25" s="125">
        <f>E25*бжу!D12/100</f>
        <v>0.4004</v>
      </c>
      <c r="I25" s="125">
        <f>E25*бжу!E12/100</f>
        <v>0.024399999999999998</v>
      </c>
      <c r="J25" s="125">
        <f>E25*бжу!G12/100</f>
        <v>0</v>
      </c>
      <c r="K25" s="125">
        <f>E25*бжу!F12/100</f>
        <v>5.48</v>
      </c>
      <c r="L25" s="22">
        <v>300</v>
      </c>
      <c r="M25" s="135">
        <f t="shared" si="0"/>
        <v>1.2</v>
      </c>
    </row>
    <row r="26" spans="1:13" ht="45" customHeight="1">
      <c r="A26" s="478"/>
      <c r="B26" s="472"/>
      <c r="C26" s="472"/>
      <c r="D26" s="37" t="s">
        <v>297</v>
      </c>
      <c r="E26" s="22">
        <v>2</v>
      </c>
      <c r="F26" s="22">
        <v>2</v>
      </c>
      <c r="G26" s="125">
        <f>E26*бжу!C15/100</f>
        <v>0</v>
      </c>
      <c r="H26" s="125">
        <f>E26*бжу!D15/100</f>
        <v>1.9980000000000002</v>
      </c>
      <c r="I26" s="125">
        <f>E26*бжу!E15/100</f>
        <v>0</v>
      </c>
      <c r="J26" s="125">
        <f>E26*бжу!G15/100</f>
        <v>0</v>
      </c>
      <c r="K26" s="125">
        <f>E26*бжу!F15/100</f>
        <v>17.98</v>
      </c>
      <c r="L26" s="22">
        <v>157</v>
      </c>
      <c r="M26" s="135">
        <f t="shared" si="0"/>
        <v>0.314</v>
      </c>
    </row>
    <row r="27" spans="1:13" ht="45.75" customHeight="1">
      <c r="A27" s="479"/>
      <c r="B27" s="479"/>
      <c r="C27" s="479"/>
      <c r="D27" s="479"/>
      <c r="E27" s="479"/>
      <c r="F27" s="479"/>
      <c r="G27" s="381">
        <f>G20+G21+G22+G23+G24+G25+G26</f>
        <v>22.928</v>
      </c>
      <c r="H27" s="381">
        <f>H20+H21+H22+H23+H24+H25+H26</f>
        <v>6.6319</v>
      </c>
      <c r="I27" s="381">
        <f>I20+I21+I22+I23+I24+I25+I26</f>
        <v>10.0574</v>
      </c>
      <c r="J27" s="381">
        <f>J20+J21+J22+J23+J24+J25+J26</f>
        <v>7</v>
      </c>
      <c r="K27" s="381">
        <f>K20+K21+K22+K23+K24+K25+K26</f>
        <v>154.30999999999997</v>
      </c>
      <c r="L27" s="27"/>
      <c r="M27" s="133">
        <f>SUM(M20:M26)</f>
        <v>34.934000000000005</v>
      </c>
    </row>
    <row r="28" spans="1:13" ht="45.75" customHeight="1">
      <c r="A28" s="480" t="s">
        <v>192</v>
      </c>
      <c r="B28" s="482">
        <v>130</v>
      </c>
      <c r="C28" s="470">
        <v>290</v>
      </c>
      <c r="D28" s="349" t="s">
        <v>249</v>
      </c>
      <c r="E28" s="350">
        <v>45</v>
      </c>
      <c r="F28" s="23">
        <v>45</v>
      </c>
      <c r="G28" s="125">
        <f>E28*бжу!C24/100</f>
        <v>8.01</v>
      </c>
      <c r="H28" s="125">
        <f>E28*бжу!D24/100</f>
        <v>4.5</v>
      </c>
      <c r="I28" s="125">
        <f>E28*бжу!E24/100</f>
        <v>0</v>
      </c>
      <c r="J28" s="125">
        <f>E28*бжу!G24/100</f>
        <v>0</v>
      </c>
      <c r="K28" s="125">
        <f>E28*бжу!F24/100</f>
        <v>72.9</v>
      </c>
      <c r="L28" s="23">
        <v>506</v>
      </c>
      <c r="M28" s="135">
        <f aca="true" t="shared" si="1" ref="M28:M34">L28*E28/1000</f>
        <v>22.77</v>
      </c>
    </row>
    <row r="29" spans="1:13" ht="45.75" customHeight="1">
      <c r="A29" s="480"/>
      <c r="B29" s="482"/>
      <c r="C29" s="471"/>
      <c r="D29" s="37" t="s">
        <v>257</v>
      </c>
      <c r="E29" s="22">
        <v>14</v>
      </c>
      <c r="F29" s="22">
        <v>11.76</v>
      </c>
      <c r="G29" s="125">
        <f>E29*бжу!C38/100</f>
        <v>0.19599999999999998</v>
      </c>
      <c r="H29" s="125">
        <f>E29*бжу!D38/100</f>
        <v>0</v>
      </c>
      <c r="I29" s="125">
        <f>E29*бжу!E38/100</f>
        <v>1.1522</v>
      </c>
      <c r="J29" s="125">
        <f>E29*бжу!G38/100</f>
        <v>1.1760000000000002</v>
      </c>
      <c r="K29" s="125">
        <f>E29*бжу!F38/100</f>
        <v>4.816</v>
      </c>
      <c r="L29" s="22">
        <v>42</v>
      </c>
      <c r="M29" s="135">
        <f>L29*E29/1000</f>
        <v>0.588</v>
      </c>
    </row>
    <row r="30" spans="1:13" ht="45.75" customHeight="1">
      <c r="A30" s="480"/>
      <c r="B30" s="482"/>
      <c r="C30" s="471"/>
      <c r="D30" s="37" t="s">
        <v>33</v>
      </c>
      <c r="E30" s="22">
        <v>40</v>
      </c>
      <c r="F30" s="22">
        <v>32</v>
      </c>
      <c r="G30" s="125">
        <f>E30*бжу!C37/100</f>
        <v>0.52</v>
      </c>
      <c r="H30" s="125">
        <f>E30*бжу!D37/100</f>
        <v>0.032</v>
      </c>
      <c r="I30" s="125">
        <f>E30*бжу!E37/100</f>
        <v>2.688</v>
      </c>
      <c r="J30" s="125">
        <f>E30*бжу!G37/100</f>
        <v>1.6</v>
      </c>
      <c r="K30" s="125">
        <f>E30*бжу!F37/100</f>
        <v>10.88</v>
      </c>
      <c r="L30" s="22">
        <v>50</v>
      </c>
      <c r="M30" s="135">
        <f t="shared" si="1"/>
        <v>2</v>
      </c>
    </row>
    <row r="31" spans="1:13" ht="45.75" customHeight="1">
      <c r="A31" s="480"/>
      <c r="B31" s="482"/>
      <c r="C31" s="471"/>
      <c r="D31" s="37" t="s">
        <v>311</v>
      </c>
      <c r="E31" s="22">
        <v>55</v>
      </c>
      <c r="F31" s="22">
        <v>44</v>
      </c>
      <c r="G31" s="125">
        <f>E31*бжу!C40/100</f>
        <v>0.99</v>
      </c>
      <c r="H31" s="125">
        <f>E31*бжу!D40/100</f>
        <v>0.044000000000000004</v>
      </c>
      <c r="I31" s="125">
        <f>E31*бжу!E40/100</f>
        <v>2.508</v>
      </c>
      <c r="J31" s="125">
        <f>E31*бжу!G40/100</f>
        <v>19.8</v>
      </c>
      <c r="K31" s="125">
        <f>E31*бжу!F40/100</f>
        <v>11.88</v>
      </c>
      <c r="L31" s="22">
        <v>55</v>
      </c>
      <c r="M31" s="135">
        <f t="shared" si="1"/>
        <v>3.025</v>
      </c>
    </row>
    <row r="32" spans="1:13" ht="45.75" customHeight="1">
      <c r="A32" s="480"/>
      <c r="B32" s="482"/>
      <c r="C32" s="471"/>
      <c r="D32" s="37" t="s">
        <v>41</v>
      </c>
      <c r="E32" s="22">
        <v>46</v>
      </c>
      <c r="F32" s="22">
        <v>33.12</v>
      </c>
      <c r="G32" s="125">
        <f>E32*бжу!C36/100</f>
        <v>0.92</v>
      </c>
      <c r="H32" s="125">
        <f>E32*бжу!D36/100</f>
        <v>0.1334</v>
      </c>
      <c r="I32" s="125">
        <f>E32*бжу!E36/100</f>
        <v>5.731600000000001</v>
      </c>
      <c r="J32" s="125">
        <f>E32*бжу!G36/100</f>
        <v>6.624</v>
      </c>
      <c r="K32" s="125">
        <f>E32*бжу!F36/100</f>
        <v>26.496</v>
      </c>
      <c r="L32" s="22">
        <v>55</v>
      </c>
      <c r="M32" s="135">
        <f t="shared" si="1"/>
        <v>2.53</v>
      </c>
    </row>
    <row r="33" spans="1:13" ht="45.75" customHeight="1">
      <c r="A33" s="480"/>
      <c r="B33" s="482"/>
      <c r="C33" s="471"/>
      <c r="D33" s="37" t="s">
        <v>10</v>
      </c>
      <c r="E33" s="22">
        <v>3</v>
      </c>
      <c r="F33" s="23">
        <v>3</v>
      </c>
      <c r="G33" s="125">
        <f>E33*бжу!C14/100</f>
        <v>0.075</v>
      </c>
      <c r="H33" s="125">
        <f>E33*бжу!D14/100</f>
        <v>1.845</v>
      </c>
      <c r="I33" s="125">
        <f>E33*бжу!E14/100</f>
        <v>0.204</v>
      </c>
      <c r="J33" s="125">
        <f>E33*бжу!G14/100</f>
        <v>0</v>
      </c>
      <c r="K33" s="125">
        <f>E33*бжу!F14/100</f>
        <v>16.98</v>
      </c>
      <c r="L33" s="23">
        <v>500</v>
      </c>
      <c r="M33" s="135">
        <f t="shared" si="1"/>
        <v>1.5</v>
      </c>
    </row>
    <row r="34" spans="1:13" ht="45.75" customHeight="1">
      <c r="A34" s="480"/>
      <c r="B34" s="482"/>
      <c r="C34" s="472"/>
      <c r="D34" s="37" t="s">
        <v>297</v>
      </c>
      <c r="E34" s="22">
        <v>3</v>
      </c>
      <c r="F34" s="22">
        <v>3</v>
      </c>
      <c r="G34" s="125">
        <f>E34*бжу!C15/100</f>
        <v>0</v>
      </c>
      <c r="H34" s="125">
        <f>E34*бжу!D15/100</f>
        <v>2.9970000000000003</v>
      </c>
      <c r="I34" s="125">
        <f>E34*бжу!E15/100</f>
        <v>0</v>
      </c>
      <c r="J34" s="125">
        <f>E34*бжу!G15/100</f>
        <v>0</v>
      </c>
      <c r="K34" s="125">
        <f>E34*бжу!F15/100</f>
        <v>26.97</v>
      </c>
      <c r="L34" s="22">
        <v>157</v>
      </c>
      <c r="M34" s="135">
        <f t="shared" si="1"/>
        <v>0.471</v>
      </c>
    </row>
    <row r="35" spans="1:13" ht="45.75" customHeight="1">
      <c r="A35" s="479"/>
      <c r="B35" s="479"/>
      <c r="C35" s="479"/>
      <c r="D35" s="479"/>
      <c r="E35" s="479"/>
      <c r="F35" s="479"/>
      <c r="G35" s="381">
        <f>G28+G29+G30+G31+G32+G33+G34</f>
        <v>10.710999999999999</v>
      </c>
      <c r="H35" s="381">
        <f>H28+H29+H30+H31+H32+H33+H34</f>
        <v>9.5514</v>
      </c>
      <c r="I35" s="381">
        <f>I28+I29+I30+I31+I32+I33+I34</f>
        <v>12.283800000000003</v>
      </c>
      <c r="J35" s="381">
        <f>J28+J29+J30+J31+J32+J33+J34</f>
        <v>29.2</v>
      </c>
      <c r="K35" s="381">
        <f>K28+K29+K30+K31+K32+K33+K34</f>
        <v>170.922</v>
      </c>
      <c r="L35" s="27"/>
      <c r="M35" s="133">
        <f>SUM(M28:M34)</f>
        <v>32.88399999999999</v>
      </c>
    </row>
    <row r="36" spans="1:13" ht="45.75" customHeight="1">
      <c r="A36" s="488" t="s">
        <v>213</v>
      </c>
      <c r="B36" s="473">
        <v>150</v>
      </c>
      <c r="C36" s="621">
        <v>393</v>
      </c>
      <c r="D36" s="28" t="s">
        <v>126</v>
      </c>
      <c r="E36" s="24">
        <v>5</v>
      </c>
      <c r="F36" s="24">
        <v>5</v>
      </c>
      <c r="G36" s="125">
        <f>E36*бжу!C35/100</f>
        <v>0</v>
      </c>
      <c r="H36" s="125">
        <f>E36*бжу!D35/100</f>
        <v>0.22</v>
      </c>
      <c r="I36" s="125">
        <f>E36*бжу!E35/100</f>
        <v>0.31</v>
      </c>
      <c r="J36" s="125">
        <f>E36*бжу!G35/100</f>
        <v>0.4</v>
      </c>
      <c r="K36" s="125">
        <f>E36*бжу!F35/100</f>
        <v>13.95</v>
      </c>
      <c r="L36" s="23">
        <v>390</v>
      </c>
      <c r="M36" s="135">
        <f>L36*E36/1000</f>
        <v>1.95</v>
      </c>
    </row>
    <row r="37" spans="1:13" ht="45.75" customHeight="1">
      <c r="A37" s="488"/>
      <c r="B37" s="473"/>
      <c r="C37" s="621"/>
      <c r="D37" s="28" t="s">
        <v>114</v>
      </c>
      <c r="E37" s="24">
        <v>5</v>
      </c>
      <c r="F37" s="24">
        <v>5</v>
      </c>
      <c r="G37" s="125">
        <f>E37*бжу!C30/100</f>
        <v>0.02</v>
      </c>
      <c r="H37" s="125">
        <f>E37*бжу!D30/100</f>
        <v>0.0175</v>
      </c>
      <c r="I37" s="125">
        <f>E37*бжу!E30/100</f>
        <v>0.4575</v>
      </c>
      <c r="J37" s="125">
        <f>E37*бжу!G30/100</f>
        <v>7.26</v>
      </c>
      <c r="K37" s="125">
        <f>E37*бжу!F30/100</f>
        <v>1.98</v>
      </c>
      <c r="L37" s="23">
        <v>128</v>
      </c>
      <c r="M37" s="135">
        <f>L37*E37/1000</f>
        <v>0.64</v>
      </c>
    </row>
    <row r="38" spans="1:13" ht="45.75" customHeight="1">
      <c r="A38" s="488"/>
      <c r="B38" s="473"/>
      <c r="C38" s="621"/>
      <c r="D38" s="28" t="s">
        <v>296</v>
      </c>
      <c r="E38" s="22">
        <v>5</v>
      </c>
      <c r="F38" s="22">
        <v>5</v>
      </c>
      <c r="G38" s="125">
        <f>E38*бжу!C19/100</f>
        <v>0</v>
      </c>
      <c r="H38" s="125">
        <f>E38*бжу!D19/100</f>
        <v>0</v>
      </c>
      <c r="I38" s="125">
        <f>E38*бжу!E19/100</f>
        <v>4.99</v>
      </c>
      <c r="J38" s="125">
        <f>E38*бжу!G19/100</f>
        <v>0</v>
      </c>
      <c r="K38" s="125">
        <f>E38*бжу!F19/100</f>
        <v>18.95</v>
      </c>
      <c r="L38" s="23">
        <v>60</v>
      </c>
      <c r="M38" s="135">
        <f>L38*E38/1000</f>
        <v>0.3</v>
      </c>
    </row>
    <row r="39" spans="1:13" ht="45.75" customHeight="1">
      <c r="A39" s="526"/>
      <c r="B39" s="527"/>
      <c r="C39" s="527"/>
      <c r="D39" s="528"/>
      <c r="E39" s="33"/>
      <c r="F39" s="33"/>
      <c r="G39" s="381">
        <f>G36+G37+G38</f>
        <v>0.02</v>
      </c>
      <c r="H39" s="381">
        <f>H36+H37+H38</f>
        <v>0.2375</v>
      </c>
      <c r="I39" s="381">
        <f>I36+I37+I38</f>
        <v>5.7575</v>
      </c>
      <c r="J39" s="381">
        <f>J36+J37+J38</f>
        <v>7.66</v>
      </c>
      <c r="K39" s="381">
        <f>K36+K37+K38</f>
        <v>34.879999999999995</v>
      </c>
      <c r="L39" s="27"/>
      <c r="M39" s="133">
        <f>SUM(M36:M38)</f>
        <v>2.8899999999999997</v>
      </c>
    </row>
    <row r="40" spans="1:13" ht="45.75" customHeight="1">
      <c r="A40" s="56" t="s">
        <v>34</v>
      </c>
      <c r="B40" s="46">
        <v>25</v>
      </c>
      <c r="C40" s="46"/>
      <c r="D40" s="41" t="s">
        <v>19</v>
      </c>
      <c r="E40" s="23">
        <v>25</v>
      </c>
      <c r="F40" s="23">
        <v>25</v>
      </c>
      <c r="G40" s="381">
        <f>E40*бжу!C23/100</f>
        <v>1.65</v>
      </c>
      <c r="H40" s="381">
        <f>E40*бжу!D23/100</f>
        <v>0.3</v>
      </c>
      <c r="I40" s="381">
        <f>E40*бжу!E23/100</f>
        <v>8.825</v>
      </c>
      <c r="J40" s="381">
        <f>E40*бжу!G23/100</f>
        <v>0</v>
      </c>
      <c r="K40" s="381">
        <f>E40*бжу!F23/100</f>
        <v>45.25</v>
      </c>
      <c r="L40" s="23">
        <v>62</v>
      </c>
      <c r="M40" s="136">
        <f>L40*E40/1000</f>
        <v>1.55</v>
      </c>
    </row>
    <row r="41" spans="1:13" ht="45.75" customHeight="1">
      <c r="A41" s="496" t="s">
        <v>23</v>
      </c>
      <c r="B41" s="496"/>
      <c r="C41" s="496"/>
      <c r="D41" s="496"/>
      <c r="E41" s="496"/>
      <c r="F41" s="496"/>
      <c r="G41" s="382">
        <f>G27+G35+G39+G40</f>
        <v>35.309</v>
      </c>
      <c r="H41" s="382">
        <f>H27+H35+H39+H40</f>
        <v>16.7208</v>
      </c>
      <c r="I41" s="382">
        <f>I27+I35+I39+I40</f>
        <v>36.9237</v>
      </c>
      <c r="J41" s="382">
        <f>J27+J35+J39+J40</f>
        <v>43.86</v>
      </c>
      <c r="K41" s="382">
        <f>K27+K35+K39+K40</f>
        <v>405.36199999999997</v>
      </c>
      <c r="L41" s="305"/>
      <c r="M41" s="250">
        <f>M27+M35+M39+M40</f>
        <v>72.258</v>
      </c>
    </row>
    <row r="42" spans="1:13" ht="45.75" customHeight="1">
      <c r="A42" s="467" t="s">
        <v>20</v>
      </c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9"/>
    </row>
    <row r="43" spans="1:13" ht="45.75" customHeight="1">
      <c r="A43" s="495" t="s">
        <v>272</v>
      </c>
      <c r="B43" s="482">
        <v>80</v>
      </c>
      <c r="C43" s="482" t="s">
        <v>321</v>
      </c>
      <c r="D43" s="41" t="s">
        <v>21</v>
      </c>
      <c r="E43" s="23">
        <v>28</v>
      </c>
      <c r="F43" s="23">
        <v>28</v>
      </c>
      <c r="G43" s="125">
        <f>E43*бжу!C21/100</f>
        <v>2.8840000000000003</v>
      </c>
      <c r="H43" s="125">
        <f>E43*бжу!D21/100</f>
        <v>0.30800000000000005</v>
      </c>
      <c r="I43" s="125">
        <f>E43*бжу!E21/100</f>
        <v>19.32</v>
      </c>
      <c r="J43" s="125">
        <f>E43*бжу!G21/100</f>
        <v>0</v>
      </c>
      <c r="K43" s="125">
        <f>E43*бжу!F21/100</f>
        <v>93.52</v>
      </c>
      <c r="L43" s="23">
        <v>55</v>
      </c>
      <c r="M43" s="135">
        <f aca="true" t="shared" si="2" ref="M43:M50">L43*E43/1000</f>
        <v>1.54</v>
      </c>
    </row>
    <row r="44" spans="1:13" ht="45.75" customHeight="1">
      <c r="A44" s="495"/>
      <c r="B44" s="482"/>
      <c r="C44" s="482"/>
      <c r="D44" s="41" t="s">
        <v>304</v>
      </c>
      <c r="E44" s="23">
        <v>5</v>
      </c>
      <c r="F44" s="23">
        <v>4.35</v>
      </c>
      <c r="G44" s="125">
        <f>E44*бжу!C12/100</f>
        <v>0.635</v>
      </c>
      <c r="H44" s="125">
        <f>E44*бжу!D12/100</f>
        <v>0.5005</v>
      </c>
      <c r="I44" s="125">
        <f>E44*бжу!E12/100</f>
        <v>0.0305</v>
      </c>
      <c r="J44" s="125">
        <f>E44*бжу!G12/100</f>
        <v>0</v>
      </c>
      <c r="K44" s="125">
        <f>E44*бжу!F12/100</f>
        <v>6.85</v>
      </c>
      <c r="L44" s="23">
        <v>46</v>
      </c>
      <c r="M44" s="135">
        <f>L44*E44/1000</f>
        <v>0.23</v>
      </c>
    </row>
    <row r="45" spans="1:13" ht="45.75" customHeight="1">
      <c r="A45" s="495"/>
      <c r="B45" s="482"/>
      <c r="C45" s="482"/>
      <c r="D45" s="41" t="s">
        <v>32</v>
      </c>
      <c r="E45" s="23">
        <v>10</v>
      </c>
      <c r="F45" s="23">
        <v>10</v>
      </c>
      <c r="G45" s="125">
        <f>E45*бжу!C17/100</f>
        <v>0.28</v>
      </c>
      <c r="H45" s="125">
        <f>E45*бжу!D17/100</f>
        <v>0.32</v>
      </c>
      <c r="I45" s="125">
        <f>E45*бжу!E17/100</f>
        <v>0.94</v>
      </c>
      <c r="J45" s="125">
        <f>E45*бжу!G17/100</f>
        <v>0.13</v>
      </c>
      <c r="K45" s="125">
        <f>E45*бжу!F17/100</f>
        <v>5.8</v>
      </c>
      <c r="L45" s="23">
        <v>300</v>
      </c>
      <c r="M45" s="135">
        <f t="shared" si="2"/>
        <v>3</v>
      </c>
    </row>
    <row r="46" spans="1:13" ht="45.75" customHeight="1">
      <c r="A46" s="495"/>
      <c r="B46" s="482"/>
      <c r="C46" s="482"/>
      <c r="D46" s="41" t="s">
        <v>297</v>
      </c>
      <c r="E46" s="23">
        <v>4</v>
      </c>
      <c r="F46" s="23">
        <v>4</v>
      </c>
      <c r="G46" s="125">
        <f>E46*бжу!C15/100</f>
        <v>0</v>
      </c>
      <c r="H46" s="125">
        <f>E46*бжу!D15/100</f>
        <v>3.9960000000000004</v>
      </c>
      <c r="I46" s="125">
        <f>E46*бжу!E15/100</f>
        <v>0</v>
      </c>
      <c r="J46" s="125">
        <f>E46*бжу!G15/100</f>
        <v>0</v>
      </c>
      <c r="K46" s="125">
        <f>E46*бжу!F15/100</f>
        <v>35.96</v>
      </c>
      <c r="L46" s="23">
        <v>500</v>
      </c>
      <c r="M46" s="135">
        <f t="shared" si="2"/>
        <v>2</v>
      </c>
    </row>
    <row r="47" spans="1:13" ht="45.75" customHeight="1">
      <c r="A47" s="495"/>
      <c r="B47" s="482"/>
      <c r="C47" s="482"/>
      <c r="D47" s="41" t="s">
        <v>246</v>
      </c>
      <c r="E47" s="22">
        <v>18</v>
      </c>
      <c r="F47" s="22">
        <v>18</v>
      </c>
      <c r="G47" s="125">
        <f>E47*бжу!C8/100</f>
        <v>2.07</v>
      </c>
      <c r="H47" s="125">
        <f>E47*бжу!D8/100</f>
        <v>0.5886</v>
      </c>
      <c r="I47" s="125">
        <f>E47*бжу!E8/100</f>
        <v>11.9736</v>
      </c>
      <c r="J47" s="125">
        <f>E47*бжу!G8/100</f>
        <v>0</v>
      </c>
      <c r="K47" s="125">
        <f>E47*бжу!F8/100</f>
        <v>62.1</v>
      </c>
      <c r="L47" s="22">
        <v>40</v>
      </c>
      <c r="M47" s="135">
        <f t="shared" si="2"/>
        <v>0.72</v>
      </c>
    </row>
    <row r="48" spans="1:13" ht="45.75" customHeight="1">
      <c r="A48" s="495"/>
      <c r="B48" s="482"/>
      <c r="C48" s="482"/>
      <c r="D48" s="41" t="s">
        <v>32</v>
      </c>
      <c r="E48" s="22">
        <v>32</v>
      </c>
      <c r="F48" s="22">
        <v>32</v>
      </c>
      <c r="G48" s="125">
        <f>E48*бжу!C17/100</f>
        <v>0.8959999999999999</v>
      </c>
      <c r="H48" s="125">
        <f>E48*бжу!D17/100</f>
        <v>1.024</v>
      </c>
      <c r="I48" s="125">
        <f>E48*бжу!E17/100</f>
        <v>3.008</v>
      </c>
      <c r="J48" s="125">
        <f>E48*бжу!G17/100</f>
        <v>0.41600000000000004</v>
      </c>
      <c r="K48" s="125">
        <f>E48*бжу!F17/100</f>
        <v>18.56</v>
      </c>
      <c r="L48" s="22">
        <v>60</v>
      </c>
      <c r="M48" s="135">
        <f t="shared" si="2"/>
        <v>1.92</v>
      </c>
    </row>
    <row r="49" spans="1:13" ht="45.75" customHeight="1">
      <c r="A49" s="495"/>
      <c r="B49" s="482"/>
      <c r="C49" s="482"/>
      <c r="D49" s="41" t="s">
        <v>296</v>
      </c>
      <c r="E49" s="65">
        <v>2</v>
      </c>
      <c r="F49" s="22">
        <v>2</v>
      </c>
      <c r="G49" s="125">
        <f>E49*бжу!C19/100</f>
        <v>0</v>
      </c>
      <c r="H49" s="125">
        <f>E49*бжу!D19/100</f>
        <v>0</v>
      </c>
      <c r="I49" s="125">
        <f>E49*бжу!E19/100</f>
        <v>1.996</v>
      </c>
      <c r="J49" s="125">
        <f>E49*бжу!G19/100</f>
        <v>0</v>
      </c>
      <c r="K49" s="125">
        <f>E49*бжу!F19/100</f>
        <v>7.58</v>
      </c>
      <c r="L49" s="22">
        <v>157</v>
      </c>
      <c r="M49" s="135">
        <f t="shared" si="2"/>
        <v>0.314</v>
      </c>
    </row>
    <row r="50" spans="1:13" ht="45.75" customHeight="1">
      <c r="A50" s="495"/>
      <c r="B50" s="482"/>
      <c r="C50" s="482"/>
      <c r="D50" s="37" t="s">
        <v>10</v>
      </c>
      <c r="E50" s="23">
        <v>6</v>
      </c>
      <c r="F50" s="23">
        <v>6</v>
      </c>
      <c r="G50" s="125">
        <f>E50*бжу!C14/100</f>
        <v>0.15</v>
      </c>
      <c r="H50" s="125">
        <f>E50*бжу!D14/100</f>
        <v>3.69</v>
      </c>
      <c r="I50" s="125">
        <f>E50*бжу!E14/100</f>
        <v>0.408</v>
      </c>
      <c r="J50" s="125">
        <f>E50*бжу!G14/100</f>
        <v>0</v>
      </c>
      <c r="K50" s="125">
        <f>E50*бжу!F14/100</f>
        <v>33.96</v>
      </c>
      <c r="L50" s="23">
        <v>341</v>
      </c>
      <c r="M50" s="186">
        <f t="shared" si="2"/>
        <v>2.046</v>
      </c>
    </row>
    <row r="51" spans="1:13" ht="45.75" customHeight="1">
      <c r="A51" s="479"/>
      <c r="B51" s="479"/>
      <c r="C51" s="479"/>
      <c r="D51" s="479"/>
      <c r="E51" s="479"/>
      <c r="F51" s="479"/>
      <c r="G51" s="381">
        <f>G43+G44+G45+G46+G47+G48+G49+G50</f>
        <v>6.915</v>
      </c>
      <c r="H51" s="381">
        <f>H43+H44+H45+H46+H47+H48+H49+H50</f>
        <v>10.427100000000001</v>
      </c>
      <c r="I51" s="381">
        <f>I43+I44+I45+I46+I47+I48+I49+I50</f>
        <v>37.676100000000005</v>
      </c>
      <c r="J51" s="381">
        <f>J43+J44+J45+J46+J47+J48+J49+J50</f>
        <v>0.546</v>
      </c>
      <c r="K51" s="381">
        <f>K43+K44+K45+K46+K47+K48+K49+K50</f>
        <v>264.33</v>
      </c>
      <c r="L51" s="27"/>
      <c r="M51" s="133">
        <f>SUM(M43:M50)</f>
        <v>11.77</v>
      </c>
    </row>
    <row r="52" spans="1:13" ht="45.75" customHeight="1">
      <c r="A52" s="501" t="s">
        <v>40</v>
      </c>
      <c r="B52" s="482">
        <v>150</v>
      </c>
      <c r="C52" s="482">
        <v>413</v>
      </c>
      <c r="D52" s="41" t="s">
        <v>295</v>
      </c>
      <c r="E52" s="23">
        <v>1</v>
      </c>
      <c r="F52" s="23">
        <v>1</v>
      </c>
      <c r="G52" s="125">
        <f>E52*бжу!C27/100</f>
        <v>0.2</v>
      </c>
      <c r="H52" s="125">
        <f>E52*бжу!D27/100</f>
        <v>0.051</v>
      </c>
      <c r="I52" s="125">
        <f>E52*бжу!E27/100</f>
        <v>0.15</v>
      </c>
      <c r="J52" s="125">
        <f>E52*бжу!G27/100</f>
        <v>0.1</v>
      </c>
      <c r="K52" s="125">
        <f>E52*бжу!F27/100</f>
        <v>0</v>
      </c>
      <c r="L52" s="23">
        <v>555</v>
      </c>
      <c r="M52" s="135">
        <f>L52*E52/1000</f>
        <v>0.555</v>
      </c>
    </row>
    <row r="53" spans="1:13" ht="45.75" customHeight="1">
      <c r="A53" s="501"/>
      <c r="B53" s="482"/>
      <c r="C53" s="482"/>
      <c r="D53" s="37" t="s">
        <v>32</v>
      </c>
      <c r="E53" s="23">
        <v>100</v>
      </c>
      <c r="F53" s="23">
        <v>100</v>
      </c>
      <c r="G53" s="125">
        <f>E53*бжу!C17/100</f>
        <v>2.8</v>
      </c>
      <c r="H53" s="125">
        <f>E53*бжу!D17/100</f>
        <v>3.2</v>
      </c>
      <c r="I53" s="125">
        <f>E53*бжу!E17/100</f>
        <v>9.4</v>
      </c>
      <c r="J53" s="125">
        <f>E53*бжу!G17/100</f>
        <v>1.3</v>
      </c>
      <c r="K53" s="125">
        <f>E53*бжу!F17/100</f>
        <v>58</v>
      </c>
      <c r="L53" s="24">
        <v>46</v>
      </c>
      <c r="M53" s="135">
        <f>L53*E53/1000</f>
        <v>4.6</v>
      </c>
    </row>
    <row r="54" spans="1:13" s="8" customFormat="1" ht="51.75" customHeight="1">
      <c r="A54" s="501"/>
      <c r="B54" s="482"/>
      <c r="C54" s="482"/>
      <c r="D54" s="41" t="s">
        <v>296</v>
      </c>
      <c r="E54" s="22">
        <v>6</v>
      </c>
      <c r="F54" s="22">
        <v>6</v>
      </c>
      <c r="G54" s="125">
        <f>E54*бжу!C19/100</f>
        <v>0</v>
      </c>
      <c r="H54" s="125">
        <f>E54*бжу!D19/100</f>
        <v>0</v>
      </c>
      <c r="I54" s="125">
        <f>E54*бжу!E19/100</f>
        <v>5.9879999999999995</v>
      </c>
      <c r="J54" s="125">
        <f>E54*бжу!G19/100</f>
        <v>0</v>
      </c>
      <c r="K54" s="125">
        <f>E54*бжу!F19/100</f>
        <v>22.74</v>
      </c>
      <c r="L54" s="22">
        <v>60</v>
      </c>
      <c r="M54" s="135">
        <f>L54*E54/1000</f>
        <v>0.36</v>
      </c>
    </row>
    <row r="55" spans="1:13" ht="45.75" customHeight="1">
      <c r="A55" s="479"/>
      <c r="B55" s="479"/>
      <c r="C55" s="479"/>
      <c r="D55" s="479"/>
      <c r="E55" s="479"/>
      <c r="F55" s="479"/>
      <c r="G55" s="381">
        <f>G52+G53+G54</f>
        <v>3</v>
      </c>
      <c r="H55" s="381">
        <f>H52+H53+H54</f>
        <v>3.2510000000000003</v>
      </c>
      <c r="I55" s="381">
        <f>I52+I53+I54</f>
        <v>15.538</v>
      </c>
      <c r="J55" s="381">
        <f>J52+J53+J54</f>
        <v>1.4000000000000001</v>
      </c>
      <c r="K55" s="381">
        <f>K52+K53+K54</f>
        <v>80.74</v>
      </c>
      <c r="L55" s="27"/>
      <c r="M55" s="133">
        <f>SUM(M52:M54)</f>
        <v>5.515</v>
      </c>
    </row>
    <row r="56" spans="1:13" ht="45.75" customHeight="1">
      <c r="A56" s="496" t="s">
        <v>25</v>
      </c>
      <c r="B56" s="496"/>
      <c r="C56" s="496"/>
      <c r="D56" s="496"/>
      <c r="E56" s="496"/>
      <c r="F56" s="496"/>
      <c r="G56" s="382">
        <f>G51+G55</f>
        <v>9.915</v>
      </c>
      <c r="H56" s="382">
        <f>H51+H55</f>
        <v>13.6781</v>
      </c>
      <c r="I56" s="382">
        <f>I51+I55</f>
        <v>53.2141</v>
      </c>
      <c r="J56" s="382">
        <f>J51+J55</f>
        <v>1.9460000000000002</v>
      </c>
      <c r="K56" s="382">
        <f>K51+K55</f>
        <v>345.07</v>
      </c>
      <c r="L56" s="305"/>
      <c r="M56" s="250">
        <f>M51+M55</f>
        <v>17.285</v>
      </c>
    </row>
    <row r="57" spans="1:13" ht="39.75" customHeight="1">
      <c r="A57" s="385" t="s">
        <v>219</v>
      </c>
      <c r="B57" s="359">
        <v>3</v>
      </c>
      <c r="C57" s="359"/>
      <c r="D57" s="365" t="s">
        <v>218</v>
      </c>
      <c r="E57" s="282">
        <v>3</v>
      </c>
      <c r="F57" s="282">
        <v>3</v>
      </c>
      <c r="G57" s="359"/>
      <c r="H57" s="359"/>
      <c r="I57" s="359"/>
      <c r="J57" s="359"/>
      <c r="K57" s="359"/>
      <c r="L57" s="282">
        <v>10.3</v>
      </c>
      <c r="M57" s="250">
        <f>E57*L57/1000</f>
        <v>0.030900000000000004</v>
      </c>
    </row>
    <row r="58" spans="1:13" ht="45.75" customHeight="1">
      <c r="A58" s="499" t="s">
        <v>26</v>
      </c>
      <c r="B58" s="499"/>
      <c r="C58" s="499"/>
      <c r="D58" s="499"/>
      <c r="E58" s="499"/>
      <c r="F58" s="499"/>
      <c r="G58" s="266">
        <f>G16+G18+G41+G56</f>
        <v>56.204</v>
      </c>
      <c r="H58" s="266">
        <f>H16+H18+H41+H56</f>
        <v>43.9364</v>
      </c>
      <c r="I58" s="266">
        <f>I16+I18+I41+I56</f>
        <v>129.1863</v>
      </c>
      <c r="J58" s="266">
        <f>J16+J18+J41+J56</f>
        <v>155.48100000000002</v>
      </c>
      <c r="K58" s="266">
        <f>K16+K18+K41+K56</f>
        <v>1056.752</v>
      </c>
      <c r="L58" s="306"/>
      <c r="M58" s="252">
        <f>M16+M41+M56+M18+M57</f>
        <v>122.4339</v>
      </c>
    </row>
  </sheetData>
  <sheetProtection/>
  <mergeCells count="40">
    <mergeCell ref="B13:B14"/>
    <mergeCell ref="A15:F15"/>
    <mergeCell ref="B52:B54"/>
    <mergeCell ref="A51:F51"/>
    <mergeCell ref="A43:A50"/>
    <mergeCell ref="A1:K1"/>
    <mergeCell ref="A4:K4"/>
    <mergeCell ref="A16:F16"/>
    <mergeCell ref="A13:A14"/>
    <mergeCell ref="A5:A8"/>
    <mergeCell ref="B5:B8"/>
    <mergeCell ref="C5:C8"/>
    <mergeCell ref="A52:A54"/>
    <mergeCell ref="A41:F41"/>
    <mergeCell ref="A36:A38"/>
    <mergeCell ref="A35:F35"/>
    <mergeCell ref="A27:F27"/>
    <mergeCell ref="A19:M19"/>
    <mergeCell ref="B20:B26"/>
    <mergeCell ref="A28:A34"/>
    <mergeCell ref="A58:F58"/>
    <mergeCell ref="B43:B50"/>
    <mergeCell ref="A56:F56"/>
    <mergeCell ref="A55:F55"/>
    <mergeCell ref="C52:C54"/>
    <mergeCell ref="A9:A11"/>
    <mergeCell ref="B9:B11"/>
    <mergeCell ref="C9:C11"/>
    <mergeCell ref="A12:F12"/>
    <mergeCell ref="B36:B38"/>
    <mergeCell ref="C28:C34"/>
    <mergeCell ref="C13:C14"/>
    <mergeCell ref="A39:D39"/>
    <mergeCell ref="B28:B34"/>
    <mergeCell ref="C20:C26"/>
    <mergeCell ref="C43:C50"/>
    <mergeCell ref="A17:K17"/>
    <mergeCell ref="A20:A26"/>
    <mergeCell ref="C36:C38"/>
    <mergeCell ref="A42:M42"/>
  </mergeCells>
  <printOptions/>
  <pageMargins left="0.7" right="0.7" top="0.75" bottom="0.75" header="0.3" footer="0.3"/>
  <pageSetup horizontalDpi="600" verticalDpi="600" orientation="portrait" paperSize="9" scale="2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1"/>
  <sheetViews>
    <sheetView zoomScale="33" zoomScaleNormal="33" zoomScaleSheetLayoutView="30" zoomScalePageLayoutView="40" workbookViewId="0" topLeftCell="A31">
      <selection activeCell="D58" sqref="D58"/>
    </sheetView>
  </sheetViews>
  <sheetFormatPr defaultColWidth="9.140625" defaultRowHeight="15"/>
  <cols>
    <col min="1" max="1" width="71.28125" style="187" customWidth="1"/>
    <col min="2" max="2" width="29.140625" style="187" customWidth="1"/>
    <col min="3" max="3" width="35.140625" style="187" customWidth="1"/>
    <col min="4" max="4" width="66.7109375" style="189" customWidth="1"/>
    <col min="5" max="6" width="24.57421875" style="190" customWidth="1"/>
    <col min="7" max="7" width="23.421875" style="190" customWidth="1"/>
    <col min="8" max="8" width="24.7109375" style="190" customWidth="1"/>
    <col min="9" max="10" width="23.00390625" style="190" customWidth="1"/>
    <col min="11" max="11" width="34.8515625" style="190" customWidth="1"/>
    <col min="12" max="12" width="25.57421875" style="190" customWidth="1"/>
    <col min="13" max="13" width="23.7109375" style="189" customWidth="1"/>
    <col min="14" max="14" width="9.140625" style="7" customWidth="1"/>
  </cols>
  <sheetData>
    <row r="1" spans="2:13" ht="36">
      <c r="B1" s="193"/>
      <c r="C1" s="193"/>
      <c r="D1" s="191" t="s">
        <v>67</v>
      </c>
      <c r="E1" s="20"/>
      <c r="F1" s="20"/>
      <c r="G1" s="20"/>
      <c r="H1" s="20"/>
      <c r="I1" s="20"/>
      <c r="J1" s="20"/>
      <c r="K1" s="191" t="s">
        <v>293</v>
      </c>
      <c r="L1" s="191"/>
      <c r="M1" s="128"/>
    </row>
    <row r="2" spans="2:13" ht="36">
      <c r="B2" s="192" t="s">
        <v>56</v>
      </c>
      <c r="C2" s="192"/>
      <c r="D2" s="152"/>
      <c r="E2" s="20"/>
      <c r="F2" s="20"/>
      <c r="G2" s="20"/>
      <c r="H2" s="20"/>
      <c r="I2" s="20"/>
      <c r="J2" s="20"/>
      <c r="K2" s="20"/>
      <c r="L2" s="20"/>
      <c r="M2" s="61"/>
    </row>
    <row r="3" spans="1:13" ht="108.75" customHeight="1">
      <c r="A3" s="46" t="s">
        <v>220</v>
      </c>
      <c r="B3" s="46" t="s">
        <v>0</v>
      </c>
      <c r="C3" s="36" t="s">
        <v>129</v>
      </c>
      <c r="D3" s="46" t="s">
        <v>1</v>
      </c>
      <c r="E3" s="46" t="s">
        <v>2</v>
      </c>
      <c r="F3" s="46" t="s">
        <v>3</v>
      </c>
      <c r="G3" s="46" t="s">
        <v>4</v>
      </c>
      <c r="H3" s="46" t="s">
        <v>5</v>
      </c>
      <c r="I3" s="46" t="s">
        <v>6</v>
      </c>
      <c r="J3" s="46" t="s">
        <v>128</v>
      </c>
      <c r="K3" s="36" t="s">
        <v>7</v>
      </c>
      <c r="L3" s="36" t="s">
        <v>122</v>
      </c>
      <c r="M3" s="363" t="s">
        <v>221</v>
      </c>
    </row>
    <row r="4" spans="1:13" ht="48" customHeight="1">
      <c r="A4" s="489" t="s">
        <v>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7"/>
      <c r="M4" s="28"/>
    </row>
    <row r="5" spans="1:14" ht="39.75" customHeight="1">
      <c r="A5" s="476" t="s">
        <v>174</v>
      </c>
      <c r="B5" s="482">
        <v>120</v>
      </c>
      <c r="C5" s="482">
        <v>229</v>
      </c>
      <c r="D5" s="48" t="s">
        <v>314</v>
      </c>
      <c r="E5" s="150">
        <v>60</v>
      </c>
      <c r="F5" s="47">
        <v>52.2</v>
      </c>
      <c r="G5" s="125">
        <f>E5*бжу!C12/100</f>
        <v>7.62</v>
      </c>
      <c r="H5" s="125">
        <f>E5*бжу!D12/100</f>
        <v>6.006</v>
      </c>
      <c r="I5" s="125">
        <f>E5*бжу!E12/100</f>
        <v>0.366</v>
      </c>
      <c r="J5" s="125">
        <f>E5*бжу!G12/100</f>
        <v>0</v>
      </c>
      <c r="K5" s="125">
        <f>E5*бжу!F12/100</f>
        <v>82.2</v>
      </c>
      <c r="L5" s="47">
        <v>300</v>
      </c>
      <c r="M5" s="140">
        <f>L5*E5/1000</f>
        <v>18</v>
      </c>
      <c r="N5"/>
    </row>
    <row r="6" spans="1:14" ht="39.75" customHeight="1">
      <c r="A6" s="477"/>
      <c r="B6" s="482"/>
      <c r="C6" s="482"/>
      <c r="D6" s="48" t="s">
        <v>18</v>
      </c>
      <c r="E6" s="47">
        <v>50</v>
      </c>
      <c r="F6" s="47">
        <v>50</v>
      </c>
      <c r="G6" s="125">
        <f>E6*бжу!C17/100</f>
        <v>1.4</v>
      </c>
      <c r="H6" s="125">
        <f>E6*бжу!D17/100</f>
        <v>1.6</v>
      </c>
      <c r="I6" s="125">
        <f>E6*бжу!E17/100</f>
        <v>4.7</v>
      </c>
      <c r="J6" s="125">
        <f>E6*бжу!G17/100</f>
        <v>0.65</v>
      </c>
      <c r="K6" s="125">
        <f>E6*бжу!F17/100</f>
        <v>29</v>
      </c>
      <c r="L6" s="47">
        <v>46</v>
      </c>
      <c r="M6" s="140">
        <f>L6*E6/1000</f>
        <v>2.3</v>
      </c>
      <c r="N6"/>
    </row>
    <row r="7" spans="1:14" ht="39.75" customHeight="1">
      <c r="A7" s="477"/>
      <c r="B7" s="482"/>
      <c r="C7" s="482"/>
      <c r="D7" s="48" t="s">
        <v>10</v>
      </c>
      <c r="E7" s="47">
        <v>3</v>
      </c>
      <c r="F7" s="47">
        <v>3</v>
      </c>
      <c r="G7" s="125">
        <f>E7*бжу!C14/100</f>
        <v>0.075</v>
      </c>
      <c r="H7" s="125">
        <f>E7*бжу!D14/100</f>
        <v>1.845</v>
      </c>
      <c r="I7" s="125">
        <f>E7*бжу!E14/100</f>
        <v>0.204</v>
      </c>
      <c r="J7" s="125">
        <f>E7*бжу!G14/100</f>
        <v>0</v>
      </c>
      <c r="K7" s="125">
        <f>E7*бжу!F14/100</f>
        <v>16.98</v>
      </c>
      <c r="L7" s="47">
        <v>500</v>
      </c>
      <c r="M7" s="140">
        <f>L7*E7/1000</f>
        <v>1.5</v>
      </c>
      <c r="N7"/>
    </row>
    <row r="8" spans="1:13" ht="48" customHeight="1">
      <c r="A8" s="479"/>
      <c r="B8" s="479"/>
      <c r="C8" s="479"/>
      <c r="D8" s="479"/>
      <c r="E8" s="479"/>
      <c r="F8" s="479"/>
      <c r="G8" s="381">
        <f>G5+G6+G7</f>
        <v>9.094999999999999</v>
      </c>
      <c r="H8" s="381">
        <f>H5+H6+H7</f>
        <v>9.451</v>
      </c>
      <c r="I8" s="381">
        <f>I5+I6+I7</f>
        <v>5.27</v>
      </c>
      <c r="J8" s="381">
        <f>J5+J6+J7</f>
        <v>0.65</v>
      </c>
      <c r="K8" s="381">
        <f>K5+K6+K7</f>
        <v>128.18</v>
      </c>
      <c r="L8" s="27"/>
      <c r="M8" s="137">
        <f>M5+M6+M7</f>
        <v>21.8</v>
      </c>
    </row>
    <row r="9" spans="1:14" ht="45.75" customHeight="1">
      <c r="A9" s="480" t="s">
        <v>170</v>
      </c>
      <c r="B9" s="475" t="s">
        <v>290</v>
      </c>
      <c r="C9" s="475" t="s">
        <v>309</v>
      </c>
      <c r="D9" s="37" t="s">
        <v>11</v>
      </c>
      <c r="E9" s="22">
        <v>35</v>
      </c>
      <c r="F9" s="22">
        <v>35</v>
      </c>
      <c r="G9" s="125">
        <f>E9*бжу!C21/100</f>
        <v>3.605</v>
      </c>
      <c r="H9" s="125">
        <f>E9*бжу!D21/100</f>
        <v>0.385</v>
      </c>
      <c r="I9" s="125">
        <f>E9*бжу!E21/100</f>
        <v>24.15</v>
      </c>
      <c r="J9" s="125">
        <f>E9*бжу!G21/100</f>
        <v>0</v>
      </c>
      <c r="K9" s="125">
        <f>E9*бжу!F21/100</f>
        <v>116.9</v>
      </c>
      <c r="L9" s="22">
        <v>62</v>
      </c>
      <c r="M9" s="140">
        <f>L9*E9/1000</f>
        <v>2.17</v>
      </c>
      <c r="N9"/>
    </row>
    <row r="10" spans="1:14" ht="45.75" customHeight="1">
      <c r="A10" s="481"/>
      <c r="B10" s="489"/>
      <c r="C10" s="475"/>
      <c r="D10" s="37" t="s">
        <v>113</v>
      </c>
      <c r="E10" s="58">
        <v>10</v>
      </c>
      <c r="F10" s="23">
        <v>10</v>
      </c>
      <c r="G10" s="125">
        <f>E10*бжу!C15/100</f>
        <v>0</v>
      </c>
      <c r="H10" s="125">
        <f>E10*бжу!D15/100</f>
        <v>9.99</v>
      </c>
      <c r="I10" s="125">
        <f>E10*бжу!E15/100</f>
        <v>0</v>
      </c>
      <c r="J10" s="125">
        <f>E10*бжу!G15/100</f>
        <v>0</v>
      </c>
      <c r="K10" s="125">
        <f>E10*бжу!F15/100</f>
        <v>89.9</v>
      </c>
      <c r="L10" s="23">
        <v>437</v>
      </c>
      <c r="M10" s="140">
        <f>L10*E10/1000</f>
        <v>4.37</v>
      </c>
      <c r="N10"/>
    </row>
    <row r="11" spans="1:14" ht="45.75" customHeight="1">
      <c r="A11" s="481"/>
      <c r="B11" s="489"/>
      <c r="C11" s="475"/>
      <c r="D11" s="37" t="s">
        <v>10</v>
      </c>
      <c r="E11" s="22">
        <v>8</v>
      </c>
      <c r="F11" s="22">
        <v>8</v>
      </c>
      <c r="G11" s="125">
        <f>E11*бжу!C13/100</f>
        <v>1.3359999999999999</v>
      </c>
      <c r="H11" s="125">
        <f>E11*бжу!D13/100</f>
        <v>0.72</v>
      </c>
      <c r="I11" s="125">
        <f>E11*бжу!E13/100</f>
        <v>0.32</v>
      </c>
      <c r="J11" s="125">
        <f>E11*бжу!G13/100</f>
        <v>0.04</v>
      </c>
      <c r="K11" s="125">
        <f>E11*бжу!F13/100</f>
        <v>12.72</v>
      </c>
      <c r="L11" s="23">
        <v>500</v>
      </c>
      <c r="M11" s="140">
        <f>L11*E11/1000</f>
        <v>4</v>
      </c>
      <c r="N11"/>
    </row>
    <row r="12" spans="1:14" ht="45.75" customHeight="1">
      <c r="A12" s="479"/>
      <c r="B12" s="479"/>
      <c r="C12" s="479"/>
      <c r="D12" s="479"/>
      <c r="E12" s="479"/>
      <c r="F12" s="479"/>
      <c r="G12" s="381">
        <f>G9+G10+G11</f>
        <v>4.941</v>
      </c>
      <c r="H12" s="381">
        <f>H9+H10+H11</f>
        <v>11.095</v>
      </c>
      <c r="I12" s="381">
        <f>I9+I10+I11</f>
        <v>24.47</v>
      </c>
      <c r="J12" s="381">
        <f>J9+J10+J11</f>
        <v>0.04</v>
      </c>
      <c r="K12" s="381">
        <f>K9+K10+K11</f>
        <v>219.52</v>
      </c>
      <c r="L12" s="27"/>
      <c r="M12" s="137">
        <f>SUM(M9:M11)</f>
        <v>10.54</v>
      </c>
      <c r="N12"/>
    </row>
    <row r="13" spans="1:13" ht="48" customHeight="1">
      <c r="A13" s="480" t="s">
        <v>181</v>
      </c>
      <c r="B13" s="482">
        <v>200</v>
      </c>
      <c r="C13" s="470">
        <v>411</v>
      </c>
      <c r="D13" s="37" t="s">
        <v>296</v>
      </c>
      <c r="E13" s="23">
        <v>6</v>
      </c>
      <c r="F13" s="23">
        <v>6</v>
      </c>
      <c r="G13" s="125">
        <f>E13*бжу!C27/100</f>
        <v>1.2</v>
      </c>
      <c r="H13" s="125">
        <f>E13*бжу!D27/100</f>
        <v>0.306</v>
      </c>
      <c r="I13" s="125">
        <f>E13*бжу!E27/100</f>
        <v>0.9</v>
      </c>
      <c r="J13" s="125">
        <f>E13*бжу!G27/100</f>
        <v>0.6</v>
      </c>
      <c r="K13" s="125">
        <f>E13*бжу!F27/100</f>
        <v>0</v>
      </c>
      <c r="L13" s="23">
        <v>60</v>
      </c>
      <c r="M13" s="140">
        <f>L13*E13/1000</f>
        <v>0.36</v>
      </c>
    </row>
    <row r="14" spans="1:13" ht="48" customHeight="1">
      <c r="A14" s="503"/>
      <c r="B14" s="503"/>
      <c r="C14" s="471"/>
      <c r="D14" s="37" t="s">
        <v>295</v>
      </c>
      <c r="E14" s="22">
        <v>1</v>
      </c>
      <c r="F14" s="22">
        <v>1</v>
      </c>
      <c r="G14" s="125">
        <f>E14*бжу!C19/100</f>
        <v>0</v>
      </c>
      <c r="H14" s="125">
        <f>E14*бжу!D19/100</f>
        <v>0</v>
      </c>
      <c r="I14" s="125">
        <f>E14*бжу!E19/100</f>
        <v>0.998</v>
      </c>
      <c r="J14" s="125">
        <f>E14*бжу!G19/100</f>
        <v>0</v>
      </c>
      <c r="K14" s="125">
        <f>E14*бжу!F19/100</f>
        <v>3.79</v>
      </c>
      <c r="L14" s="22">
        <v>555</v>
      </c>
      <c r="M14" s="140">
        <f>L14*E14/1000</f>
        <v>0.555</v>
      </c>
    </row>
    <row r="15" spans="1:13" ht="48" customHeight="1">
      <c r="A15" s="479"/>
      <c r="B15" s="479"/>
      <c r="C15" s="479"/>
      <c r="D15" s="479"/>
      <c r="E15" s="479"/>
      <c r="F15" s="479"/>
      <c r="G15" s="381">
        <f>G13+G14</f>
        <v>1.2</v>
      </c>
      <c r="H15" s="381">
        <f>H13+H14</f>
        <v>0.306</v>
      </c>
      <c r="I15" s="381">
        <f>I13+I14</f>
        <v>1.8980000000000001</v>
      </c>
      <c r="J15" s="381">
        <f>J13+J14</f>
        <v>0.6</v>
      </c>
      <c r="K15" s="381">
        <f>K13+K14</f>
        <v>3.79</v>
      </c>
      <c r="L15" s="27"/>
      <c r="M15" s="137">
        <f>SUM(M13:M14)</f>
        <v>0.915</v>
      </c>
    </row>
    <row r="16" spans="1:13" ht="48" customHeight="1">
      <c r="A16" s="496" t="s">
        <v>24</v>
      </c>
      <c r="B16" s="496"/>
      <c r="C16" s="496"/>
      <c r="D16" s="496"/>
      <c r="E16" s="496"/>
      <c r="F16" s="496"/>
      <c r="G16" s="382">
        <f>G8+G12+G15</f>
        <v>15.235999999999997</v>
      </c>
      <c r="H16" s="382">
        <f>H8+H12+H15</f>
        <v>20.852</v>
      </c>
      <c r="I16" s="382">
        <f>I8+I12+I15</f>
        <v>31.637999999999998</v>
      </c>
      <c r="J16" s="382">
        <f>J8+J12+J15</f>
        <v>1.29</v>
      </c>
      <c r="K16" s="382">
        <f>K8+K12+K15</f>
        <v>351.49000000000007</v>
      </c>
      <c r="L16" s="305"/>
      <c r="M16" s="262">
        <f>M8+M12+M15</f>
        <v>33.255</v>
      </c>
    </row>
    <row r="17" spans="1:13" ht="48" customHeight="1">
      <c r="A17" s="467" t="s">
        <v>276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9"/>
    </row>
    <row r="18" spans="1:14" s="8" customFormat="1" ht="45" customHeight="1">
      <c r="A18" s="454" t="s">
        <v>9</v>
      </c>
      <c r="B18" s="422">
        <v>95</v>
      </c>
      <c r="C18" s="422"/>
      <c r="D18" s="349" t="s">
        <v>164</v>
      </c>
      <c r="E18" s="352">
        <v>95</v>
      </c>
      <c r="F18" s="346">
        <v>83.6</v>
      </c>
      <c r="G18" s="259">
        <f>E18*бжу!C30/100</f>
        <v>0.38</v>
      </c>
      <c r="H18" s="259">
        <f>E18*бжу!D30/100</f>
        <v>0.3325</v>
      </c>
      <c r="I18" s="259">
        <f>E18*бжу!E30/100</f>
        <v>8.6925</v>
      </c>
      <c r="J18" s="259">
        <f>E18*бжу!G30/100</f>
        <v>137.93999999999997</v>
      </c>
      <c r="K18" s="259">
        <f>E18*бжу!F30/100</f>
        <v>37.62</v>
      </c>
      <c r="L18" s="348">
        <v>128</v>
      </c>
      <c r="M18" s="455">
        <f>L18*E18/1000</f>
        <v>12.16</v>
      </c>
      <c r="N18" s="7"/>
    </row>
    <row r="19" spans="1:14" s="8" customFormat="1" ht="45" customHeight="1">
      <c r="A19" s="483" t="s">
        <v>275</v>
      </c>
      <c r="B19" s="484"/>
      <c r="C19" s="484"/>
      <c r="D19" s="484"/>
      <c r="E19" s="484"/>
      <c r="F19" s="485"/>
      <c r="G19" s="382">
        <f>G18</f>
        <v>0.38</v>
      </c>
      <c r="H19" s="382">
        <f>H18</f>
        <v>0.3325</v>
      </c>
      <c r="I19" s="382">
        <f>I18</f>
        <v>8.6925</v>
      </c>
      <c r="J19" s="382">
        <f>J18</f>
        <v>137.93999999999997</v>
      </c>
      <c r="K19" s="382">
        <f>K18</f>
        <v>37.62</v>
      </c>
      <c r="L19" s="310"/>
      <c r="M19" s="263">
        <f>M18</f>
        <v>12.16</v>
      </c>
      <c r="N19" s="7"/>
    </row>
    <row r="20" spans="1:13" ht="48" customHeight="1">
      <c r="A20" s="467" t="s">
        <v>14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9"/>
    </row>
    <row r="21" spans="1:13" ht="48" customHeight="1">
      <c r="A21" s="476" t="s">
        <v>146</v>
      </c>
      <c r="B21" s="470">
        <v>200</v>
      </c>
      <c r="C21" s="470">
        <v>182</v>
      </c>
      <c r="D21" s="37" t="s">
        <v>306</v>
      </c>
      <c r="E21" s="65">
        <v>130</v>
      </c>
      <c r="F21" s="22">
        <v>75.4</v>
      </c>
      <c r="G21" s="125">
        <f>E21*бжу!C26/100</f>
        <v>27.3</v>
      </c>
      <c r="H21" s="125">
        <f>E21*бжу!D26/100</f>
        <v>5.278</v>
      </c>
      <c r="I21" s="125">
        <f>E21*бжу!E26/100</f>
        <v>0</v>
      </c>
      <c r="J21" s="125">
        <f>E21*бжу!G26/100</f>
        <v>0</v>
      </c>
      <c r="K21" s="125">
        <f>E21*бжу!F26/100</f>
        <v>110.89</v>
      </c>
      <c r="L21" s="22">
        <v>300</v>
      </c>
      <c r="M21" s="140">
        <f aca="true" t="shared" si="0" ref="M21:M27">L21*E21/1000</f>
        <v>39</v>
      </c>
    </row>
    <row r="22" spans="1:13" ht="48" customHeight="1">
      <c r="A22" s="477"/>
      <c r="B22" s="471"/>
      <c r="C22" s="471"/>
      <c r="D22" s="37" t="s">
        <v>15</v>
      </c>
      <c r="E22" s="22">
        <v>80</v>
      </c>
      <c r="F22" s="22">
        <v>57.6</v>
      </c>
      <c r="G22" s="125">
        <f>E22*бжу!C36/100</f>
        <v>1.6</v>
      </c>
      <c r="H22" s="125">
        <f>E22*бжу!D36/100</f>
        <v>0.23199999999999998</v>
      </c>
      <c r="I22" s="125">
        <f>E22*бжу!E36/100</f>
        <v>9.968</v>
      </c>
      <c r="J22" s="125">
        <f>E22*бжу!G36/100</f>
        <v>11.52</v>
      </c>
      <c r="K22" s="125">
        <f>E22*бжу!F36/100</f>
        <v>46.08</v>
      </c>
      <c r="L22" s="23">
        <v>55</v>
      </c>
      <c r="M22" s="140">
        <f t="shared" si="0"/>
        <v>4.4</v>
      </c>
    </row>
    <row r="23" spans="1:13" ht="48" customHeight="1">
      <c r="A23" s="477"/>
      <c r="B23" s="471"/>
      <c r="C23" s="471"/>
      <c r="D23" s="37" t="s">
        <v>16</v>
      </c>
      <c r="E23" s="22">
        <v>15</v>
      </c>
      <c r="F23" s="22">
        <v>12.6</v>
      </c>
      <c r="G23" s="125">
        <f>E23*бжу!C38/100</f>
        <v>0.21</v>
      </c>
      <c r="H23" s="125">
        <f>E23*бжу!D38/100</f>
        <v>0</v>
      </c>
      <c r="I23" s="125">
        <f>E23*бжу!E38/100</f>
        <v>1.2345</v>
      </c>
      <c r="J23" s="125">
        <f>E23*бжу!G38/100</f>
        <v>1.26</v>
      </c>
      <c r="K23" s="125">
        <f>E23*бжу!F38/100</f>
        <v>5.16</v>
      </c>
      <c r="L23" s="22">
        <v>42</v>
      </c>
      <c r="M23" s="140">
        <f t="shared" si="0"/>
        <v>0.63</v>
      </c>
    </row>
    <row r="24" spans="1:13" ht="48" customHeight="1">
      <c r="A24" s="477"/>
      <c r="B24" s="471"/>
      <c r="C24" s="471"/>
      <c r="D24" s="37" t="s">
        <v>17</v>
      </c>
      <c r="E24" s="22">
        <v>10</v>
      </c>
      <c r="F24" s="22">
        <v>8</v>
      </c>
      <c r="G24" s="125">
        <f>E24*бжу!C37/100</f>
        <v>0.13</v>
      </c>
      <c r="H24" s="125">
        <f>E24*бжу!D37/100</f>
        <v>0.008</v>
      </c>
      <c r="I24" s="125">
        <f>E24*бжу!E37/100</f>
        <v>0.672</v>
      </c>
      <c r="J24" s="125">
        <f>E24*бжу!G37/100</f>
        <v>0.4</v>
      </c>
      <c r="K24" s="125">
        <f>E24*бжу!F37/100</f>
        <v>2.72</v>
      </c>
      <c r="L24" s="22">
        <v>50</v>
      </c>
      <c r="M24" s="140">
        <f t="shared" si="0"/>
        <v>0.5</v>
      </c>
    </row>
    <row r="25" spans="1:13" ht="47.25" customHeight="1">
      <c r="A25" s="477"/>
      <c r="B25" s="471"/>
      <c r="C25" s="471"/>
      <c r="D25" s="37" t="s">
        <v>28</v>
      </c>
      <c r="E25" s="22">
        <v>5</v>
      </c>
      <c r="F25" s="22">
        <v>5</v>
      </c>
      <c r="G25" s="125">
        <f>E25*бжу!C5/100</f>
        <v>0.35</v>
      </c>
      <c r="H25" s="125">
        <f>E25*бжу!D5/100</f>
        <v>0.0495</v>
      </c>
      <c r="I25" s="125">
        <f>E25*бжу!E5/100</f>
        <v>3.554</v>
      </c>
      <c r="J25" s="125">
        <f>E25*бжу!G5/100</f>
        <v>0</v>
      </c>
      <c r="K25" s="125">
        <f>E25*бжу!F5/100</f>
        <v>16.35</v>
      </c>
      <c r="L25" s="22">
        <v>60</v>
      </c>
      <c r="M25" s="140">
        <f t="shared" si="0"/>
        <v>0.3</v>
      </c>
    </row>
    <row r="26" spans="1:13" ht="54" customHeight="1">
      <c r="A26" s="477"/>
      <c r="B26" s="471"/>
      <c r="C26" s="471"/>
      <c r="D26" s="37" t="s">
        <v>319</v>
      </c>
      <c r="E26" s="22">
        <v>5</v>
      </c>
      <c r="F26" s="22">
        <v>4.35</v>
      </c>
      <c r="G26" s="125">
        <f>E26*бжу!C12/100</f>
        <v>0.635</v>
      </c>
      <c r="H26" s="125">
        <f>E26*бжу!D12/100</f>
        <v>0.5005</v>
      </c>
      <c r="I26" s="125">
        <f>E26*бжу!E12/100</f>
        <v>0.0305</v>
      </c>
      <c r="J26" s="125">
        <f>E26*бжу!G12/100</f>
        <v>0</v>
      </c>
      <c r="K26" s="125">
        <f>E26*бжу!F12/100</f>
        <v>6.85</v>
      </c>
      <c r="L26" s="22">
        <v>300</v>
      </c>
      <c r="M26" s="140">
        <f t="shared" si="0"/>
        <v>1.5</v>
      </c>
    </row>
    <row r="27" spans="1:13" ht="48.75" customHeight="1">
      <c r="A27" s="478"/>
      <c r="B27" s="472"/>
      <c r="C27" s="472"/>
      <c r="D27" s="37" t="s">
        <v>297</v>
      </c>
      <c r="E27" s="23">
        <v>3</v>
      </c>
      <c r="F27" s="23">
        <v>3</v>
      </c>
      <c r="G27" s="125">
        <f>E27*бжу!C15/100</f>
        <v>0</v>
      </c>
      <c r="H27" s="125">
        <f>E27*бжу!D15/100</f>
        <v>2.9970000000000003</v>
      </c>
      <c r="I27" s="125">
        <f>E27*бжу!E15/100</f>
        <v>0</v>
      </c>
      <c r="J27" s="125">
        <f>E27*бжу!G15/100</f>
        <v>0</v>
      </c>
      <c r="K27" s="125">
        <f>E27*бжу!F15/100</f>
        <v>26.97</v>
      </c>
      <c r="L27" s="22">
        <v>157</v>
      </c>
      <c r="M27" s="140">
        <f t="shared" si="0"/>
        <v>0.471</v>
      </c>
    </row>
    <row r="28" spans="1:13" ht="48" customHeight="1">
      <c r="A28" s="479"/>
      <c r="B28" s="479"/>
      <c r="C28" s="479"/>
      <c r="D28" s="479"/>
      <c r="E28" s="479"/>
      <c r="F28" s="479"/>
      <c r="G28" s="381">
        <f>G21+G22+G23+G24+G25+G26+G27</f>
        <v>30.225000000000005</v>
      </c>
      <c r="H28" s="381">
        <f>H21+H22+H23+H24+H25+H26+H27</f>
        <v>9.065</v>
      </c>
      <c r="I28" s="381">
        <f>I21+I22+I23+I24+I25+I26+I27</f>
        <v>15.459000000000001</v>
      </c>
      <c r="J28" s="381">
        <f>J21+J22+J23+J24+J25+J26+J27</f>
        <v>13.18</v>
      </c>
      <c r="K28" s="381">
        <f>K21+K22+K23+K24+K25+K26+K27</f>
        <v>215.01999999999998</v>
      </c>
      <c r="L28" s="27"/>
      <c r="M28" s="137">
        <f>SUM(M21:M27)</f>
        <v>46.800999999999995</v>
      </c>
    </row>
    <row r="29" spans="1:13" ht="48" customHeight="1">
      <c r="A29" s="480" t="s">
        <v>192</v>
      </c>
      <c r="B29" s="482">
        <v>180</v>
      </c>
      <c r="C29" s="470">
        <v>290</v>
      </c>
      <c r="D29" s="349" t="s">
        <v>249</v>
      </c>
      <c r="E29" s="350">
        <v>60</v>
      </c>
      <c r="F29" s="23">
        <v>60</v>
      </c>
      <c r="G29" s="125">
        <f>E29*бжу!C24/100</f>
        <v>10.68</v>
      </c>
      <c r="H29" s="125">
        <f>E29*бжу!D24/100</f>
        <v>6</v>
      </c>
      <c r="I29" s="125">
        <f>E29*бжу!E24/100</f>
        <v>0</v>
      </c>
      <c r="J29" s="125">
        <f>E29*бжу!G24/100</f>
        <v>0</v>
      </c>
      <c r="K29" s="125">
        <f>E29*бжу!F24/100</f>
        <v>97.2</v>
      </c>
      <c r="L29" s="23">
        <v>506</v>
      </c>
      <c r="M29" s="140">
        <f aca="true" t="shared" si="1" ref="M29:M35">L29*E29/1000</f>
        <v>30.36</v>
      </c>
    </row>
    <row r="30" spans="1:13" ht="48" customHeight="1">
      <c r="A30" s="503"/>
      <c r="B30" s="503"/>
      <c r="C30" s="471"/>
      <c r="D30" s="37" t="s">
        <v>257</v>
      </c>
      <c r="E30" s="201">
        <v>18</v>
      </c>
      <c r="F30" s="22">
        <v>15.12</v>
      </c>
      <c r="G30" s="125">
        <f>E30*бжу!C38/100</f>
        <v>0.252</v>
      </c>
      <c r="H30" s="125">
        <f>E30*бжу!D38/100</f>
        <v>0</v>
      </c>
      <c r="I30" s="125">
        <f>E30*бжу!E38/100</f>
        <v>1.4814</v>
      </c>
      <c r="J30" s="125">
        <f>E30*бжу!G38/100</f>
        <v>1.5120000000000002</v>
      </c>
      <c r="K30" s="125">
        <f>E30*бжу!F38/100</f>
        <v>6.191999999999999</v>
      </c>
      <c r="L30" s="22">
        <v>42</v>
      </c>
      <c r="M30" s="140">
        <f t="shared" si="1"/>
        <v>0.756</v>
      </c>
    </row>
    <row r="31" spans="1:13" ht="48" customHeight="1">
      <c r="A31" s="503"/>
      <c r="B31" s="503"/>
      <c r="C31" s="471"/>
      <c r="D31" s="37" t="s">
        <v>33</v>
      </c>
      <c r="E31" s="22">
        <v>54</v>
      </c>
      <c r="F31" s="22">
        <v>43.2</v>
      </c>
      <c r="G31" s="125">
        <f>E31*бжу!C37/100</f>
        <v>0.7020000000000001</v>
      </c>
      <c r="H31" s="125">
        <f>E31*бжу!D37/100</f>
        <v>0.0432</v>
      </c>
      <c r="I31" s="125">
        <f>E31*бжу!E37/100</f>
        <v>3.6288</v>
      </c>
      <c r="J31" s="125">
        <f>E31*бжу!G37/100</f>
        <v>2.16</v>
      </c>
      <c r="K31" s="125">
        <f>E31*бжу!F37/100</f>
        <v>14.687999999999999</v>
      </c>
      <c r="L31" s="22">
        <v>50</v>
      </c>
      <c r="M31" s="140">
        <f t="shared" si="1"/>
        <v>2.7</v>
      </c>
    </row>
    <row r="32" spans="1:13" ht="48" customHeight="1">
      <c r="A32" s="503"/>
      <c r="B32" s="503"/>
      <c r="C32" s="471"/>
      <c r="D32" s="37" t="s">
        <v>311</v>
      </c>
      <c r="E32" s="22">
        <v>72</v>
      </c>
      <c r="F32" s="22">
        <v>57.6</v>
      </c>
      <c r="G32" s="125">
        <f>E32*бжу!C40/100</f>
        <v>1.296</v>
      </c>
      <c r="H32" s="125">
        <f>E32*бжу!D40/100</f>
        <v>0.0576</v>
      </c>
      <c r="I32" s="125">
        <f>E32*бжу!E40/100</f>
        <v>3.2832</v>
      </c>
      <c r="J32" s="125">
        <f>E32*бжу!G40/100</f>
        <v>25.92</v>
      </c>
      <c r="K32" s="125">
        <f>E32*бжу!F40/100</f>
        <v>15.552</v>
      </c>
      <c r="L32" s="22">
        <v>55</v>
      </c>
      <c r="M32" s="140">
        <f t="shared" si="1"/>
        <v>3.96</v>
      </c>
    </row>
    <row r="33" spans="1:13" ht="48" customHeight="1">
      <c r="A33" s="503"/>
      <c r="B33" s="503"/>
      <c r="C33" s="471"/>
      <c r="D33" s="37" t="s">
        <v>41</v>
      </c>
      <c r="E33" s="22">
        <v>66</v>
      </c>
      <c r="F33" s="22">
        <v>47.52</v>
      </c>
      <c r="G33" s="125">
        <f>E33*бжу!C36/100</f>
        <v>1.32</v>
      </c>
      <c r="H33" s="125">
        <f>E33*бжу!D36/100</f>
        <v>0.19139999999999996</v>
      </c>
      <c r="I33" s="125">
        <f>E33*бжу!E36/100</f>
        <v>8.2236</v>
      </c>
      <c r="J33" s="125">
        <f>E33*бжу!G36/100</f>
        <v>9.504</v>
      </c>
      <c r="K33" s="125">
        <f>E33*бжу!F36/100</f>
        <v>38.016</v>
      </c>
      <c r="L33" s="22">
        <v>55</v>
      </c>
      <c r="M33" s="140">
        <f t="shared" si="1"/>
        <v>3.63</v>
      </c>
    </row>
    <row r="34" spans="1:13" ht="48" customHeight="1">
      <c r="A34" s="503"/>
      <c r="B34" s="503"/>
      <c r="C34" s="471"/>
      <c r="D34" s="37" t="s">
        <v>10</v>
      </c>
      <c r="E34" s="22">
        <v>6</v>
      </c>
      <c r="F34" s="22">
        <v>6</v>
      </c>
      <c r="G34" s="125">
        <f>E34*бжу!C14/100</f>
        <v>0.15</v>
      </c>
      <c r="H34" s="125">
        <f>E34*бжу!D14/100</f>
        <v>3.69</v>
      </c>
      <c r="I34" s="125">
        <f>E34*бжу!E14/100</f>
        <v>0.408</v>
      </c>
      <c r="J34" s="125">
        <f>E34*бжу!G14/100</f>
        <v>0</v>
      </c>
      <c r="K34" s="125">
        <f>E34*бжу!F14/100</f>
        <v>33.96</v>
      </c>
      <c r="L34" s="23">
        <v>500</v>
      </c>
      <c r="M34" s="140">
        <f t="shared" si="1"/>
        <v>3</v>
      </c>
    </row>
    <row r="35" spans="1:13" ht="48" customHeight="1">
      <c r="A35" s="503"/>
      <c r="B35" s="503"/>
      <c r="C35" s="472"/>
      <c r="D35" s="37" t="s">
        <v>297</v>
      </c>
      <c r="E35" s="23">
        <v>4</v>
      </c>
      <c r="F35" s="23">
        <v>4</v>
      </c>
      <c r="G35" s="125">
        <f>E35*бжу!C15/100</f>
        <v>0</v>
      </c>
      <c r="H35" s="125">
        <f>E35*бжу!D15/100</f>
        <v>3.9960000000000004</v>
      </c>
      <c r="I35" s="125">
        <f>E35*бжу!E15/100</f>
        <v>0</v>
      </c>
      <c r="J35" s="125">
        <f>E35*бжу!G15/100</f>
        <v>0</v>
      </c>
      <c r="K35" s="125">
        <f>E35*бжу!F15/100</f>
        <v>35.96</v>
      </c>
      <c r="L35" s="22">
        <v>157</v>
      </c>
      <c r="M35" s="140">
        <f t="shared" si="1"/>
        <v>0.628</v>
      </c>
    </row>
    <row r="36" spans="1:13" ht="48" customHeight="1">
      <c r="A36" s="479"/>
      <c r="B36" s="479"/>
      <c r="C36" s="479"/>
      <c r="D36" s="479"/>
      <c r="E36" s="479"/>
      <c r="F36" s="479"/>
      <c r="G36" s="381">
        <f>G29+G30+G31+G32+G33+G34+G35</f>
        <v>14.4</v>
      </c>
      <c r="H36" s="381">
        <f>H29+H30+H31+H32+H33+H34+H35</f>
        <v>13.9782</v>
      </c>
      <c r="I36" s="381">
        <f>I29+I30+I31+I32+I33+I34+I35</f>
        <v>17.025</v>
      </c>
      <c r="J36" s="381">
        <f>J29+J30+J31+J32+J33+J34+J35</f>
        <v>39.096000000000004</v>
      </c>
      <c r="K36" s="381">
        <f>K29+K30+K31+K32+K33+K34+K35</f>
        <v>241.568</v>
      </c>
      <c r="L36" s="27"/>
      <c r="M36" s="137">
        <f>SUM(M29:M35)</f>
        <v>45.034000000000006</v>
      </c>
    </row>
    <row r="37" spans="1:13" ht="48" customHeight="1">
      <c r="A37" s="488" t="s">
        <v>213</v>
      </c>
      <c r="B37" s="473">
        <v>150</v>
      </c>
      <c r="C37" s="473">
        <v>393</v>
      </c>
      <c r="D37" s="28" t="s">
        <v>126</v>
      </c>
      <c r="E37" s="24">
        <v>5</v>
      </c>
      <c r="F37" s="24">
        <v>5</v>
      </c>
      <c r="G37" s="125">
        <f>E37*бжу!C35/100</f>
        <v>0</v>
      </c>
      <c r="H37" s="125">
        <f>E37*бжу!D35/100</f>
        <v>0.22</v>
      </c>
      <c r="I37" s="125">
        <f>E37*бжу!E35/100</f>
        <v>0.31</v>
      </c>
      <c r="J37" s="125">
        <f>E37*бжу!G35/100</f>
        <v>0.4</v>
      </c>
      <c r="K37" s="125">
        <f>E37*бжу!F35/100</f>
        <v>13.95</v>
      </c>
      <c r="L37" s="23">
        <v>390</v>
      </c>
      <c r="M37" s="140">
        <f>L37*E37/1000</f>
        <v>1.95</v>
      </c>
    </row>
    <row r="38" spans="1:13" ht="48" customHeight="1">
      <c r="A38" s="488"/>
      <c r="B38" s="473"/>
      <c r="C38" s="473"/>
      <c r="D38" s="28" t="s">
        <v>114</v>
      </c>
      <c r="E38" s="24">
        <v>5</v>
      </c>
      <c r="F38" s="24">
        <v>5</v>
      </c>
      <c r="G38" s="125">
        <f>E38*бжу!C30/100</f>
        <v>0.02</v>
      </c>
      <c r="H38" s="125">
        <f>E38*бжу!D30/100</f>
        <v>0.0175</v>
      </c>
      <c r="I38" s="125">
        <f>E38*бжу!E30/100</f>
        <v>0.4575</v>
      </c>
      <c r="J38" s="125">
        <f>E38*бжу!G30/100</f>
        <v>7.26</v>
      </c>
      <c r="K38" s="125">
        <f>E38*бжу!F30/100</f>
        <v>1.98</v>
      </c>
      <c r="L38" s="23">
        <v>128</v>
      </c>
      <c r="M38" s="140">
        <f>L38*E38/1000</f>
        <v>0.64</v>
      </c>
    </row>
    <row r="39" spans="1:13" ht="48" customHeight="1">
      <c r="A39" s="488"/>
      <c r="B39" s="473"/>
      <c r="C39" s="473"/>
      <c r="D39" s="28" t="s">
        <v>296</v>
      </c>
      <c r="E39" s="22">
        <v>5</v>
      </c>
      <c r="F39" s="22">
        <v>5</v>
      </c>
      <c r="G39" s="125">
        <f>E39*бжу!C19/100</f>
        <v>0</v>
      </c>
      <c r="H39" s="125">
        <f>E39*бжу!D19/100</f>
        <v>0</v>
      </c>
      <c r="I39" s="125">
        <f>E39*бжу!E19/100</f>
        <v>4.99</v>
      </c>
      <c r="J39" s="125">
        <f>E39*бжу!G19/100</f>
        <v>0</v>
      </c>
      <c r="K39" s="125">
        <f>E39*бжу!F19/100</f>
        <v>18.95</v>
      </c>
      <c r="L39" s="23">
        <v>60</v>
      </c>
      <c r="M39" s="140">
        <f>L39*E39/1000</f>
        <v>0.3</v>
      </c>
    </row>
    <row r="40" spans="1:13" ht="48" customHeight="1">
      <c r="A40" s="479"/>
      <c r="B40" s="479"/>
      <c r="C40" s="479"/>
      <c r="D40" s="479"/>
      <c r="E40" s="479"/>
      <c r="F40" s="479"/>
      <c r="G40" s="381">
        <f>G37+G38+G39</f>
        <v>0.02</v>
      </c>
      <c r="H40" s="381">
        <f>H37+H38+H39</f>
        <v>0.2375</v>
      </c>
      <c r="I40" s="381">
        <f>I37+I38+I39</f>
        <v>5.7575</v>
      </c>
      <c r="J40" s="381">
        <f>J37+J38+J39</f>
        <v>7.66</v>
      </c>
      <c r="K40" s="381">
        <f>K37+K38+K39</f>
        <v>34.879999999999995</v>
      </c>
      <c r="L40" s="27"/>
      <c r="M40" s="137">
        <f>SUM(M37:M39)</f>
        <v>2.8899999999999997</v>
      </c>
    </row>
    <row r="41" spans="1:13" ht="48" customHeight="1">
      <c r="A41" s="56" t="s">
        <v>34</v>
      </c>
      <c r="B41" s="46">
        <v>35</v>
      </c>
      <c r="C41" s="46"/>
      <c r="D41" s="41" t="s">
        <v>19</v>
      </c>
      <c r="E41" s="23">
        <v>35</v>
      </c>
      <c r="F41" s="23">
        <v>35</v>
      </c>
      <c r="G41" s="381">
        <f>E41*бжу!C23/100</f>
        <v>2.31</v>
      </c>
      <c r="H41" s="381">
        <f>E41*бжу!D23/100</f>
        <v>0.42</v>
      </c>
      <c r="I41" s="381">
        <f>E41*бжу!E23/100</f>
        <v>12.355</v>
      </c>
      <c r="J41" s="381">
        <f>E41*бжу!G23/100</f>
        <v>0</v>
      </c>
      <c r="K41" s="381">
        <f>E41*бжу!F23/100</f>
        <v>63.35</v>
      </c>
      <c r="L41" s="23">
        <v>62</v>
      </c>
      <c r="M41" s="141">
        <f>L41*E41/1000</f>
        <v>2.17</v>
      </c>
    </row>
    <row r="42" spans="1:13" ht="48" customHeight="1">
      <c r="A42" s="496" t="s">
        <v>23</v>
      </c>
      <c r="B42" s="496"/>
      <c r="C42" s="496"/>
      <c r="D42" s="496"/>
      <c r="E42" s="496"/>
      <c r="F42" s="496"/>
      <c r="G42" s="382">
        <f>G28+G36+G40+G41</f>
        <v>46.95500000000001</v>
      </c>
      <c r="H42" s="382">
        <f>H28+H36+H40+H41</f>
        <v>23.7007</v>
      </c>
      <c r="I42" s="382">
        <f>I28+I36+I40+I41</f>
        <v>50.596500000000006</v>
      </c>
      <c r="J42" s="382">
        <f>J28+J36+J40+J41</f>
        <v>59.93600000000001</v>
      </c>
      <c r="K42" s="382">
        <f>K28+K36+K40+K41</f>
        <v>554.818</v>
      </c>
      <c r="L42" s="305"/>
      <c r="M42" s="262">
        <f>M28+M36+M40+M41</f>
        <v>96.89500000000001</v>
      </c>
    </row>
    <row r="43" spans="1:13" ht="48" customHeight="1">
      <c r="A43" s="467" t="s">
        <v>20</v>
      </c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9"/>
    </row>
    <row r="44" spans="1:14" ht="45.75" customHeight="1">
      <c r="A44" s="495" t="s">
        <v>272</v>
      </c>
      <c r="B44" s="482">
        <v>80</v>
      </c>
      <c r="C44" s="482" t="s">
        <v>321</v>
      </c>
      <c r="D44" s="41" t="s">
        <v>21</v>
      </c>
      <c r="E44" s="23">
        <v>28</v>
      </c>
      <c r="F44" s="23">
        <v>28</v>
      </c>
      <c r="G44" s="125">
        <f>E44*бжу!C21/100</f>
        <v>2.8840000000000003</v>
      </c>
      <c r="H44" s="125">
        <f>E44*бжу!D21/100</f>
        <v>0.30800000000000005</v>
      </c>
      <c r="I44" s="125">
        <f>E44*бжу!E21/100</f>
        <v>19.32</v>
      </c>
      <c r="J44" s="125">
        <f>E44*бжу!G21/100</f>
        <v>0</v>
      </c>
      <c r="K44" s="125">
        <f>E44*бжу!F21/100</f>
        <v>93.52</v>
      </c>
      <c r="L44" s="23">
        <v>55</v>
      </c>
      <c r="M44" s="135">
        <f aca="true" t="shared" si="2" ref="M44:M51">L44*E44/1000</f>
        <v>1.54</v>
      </c>
      <c r="N44"/>
    </row>
    <row r="45" spans="1:14" ht="45.75" customHeight="1">
      <c r="A45" s="495"/>
      <c r="B45" s="482"/>
      <c r="C45" s="482"/>
      <c r="D45" s="41" t="s">
        <v>304</v>
      </c>
      <c r="E45" s="23">
        <v>5</v>
      </c>
      <c r="F45" s="23">
        <v>4.35</v>
      </c>
      <c r="G45" s="125">
        <f>E45*бжу!C12/100</f>
        <v>0.635</v>
      </c>
      <c r="H45" s="125">
        <f>E45*бжу!D12/100</f>
        <v>0.5005</v>
      </c>
      <c r="I45" s="125">
        <f>E45*бжу!E12/100</f>
        <v>0.0305</v>
      </c>
      <c r="J45" s="125">
        <f>E45*бжу!G12/100</f>
        <v>0</v>
      </c>
      <c r="K45" s="125">
        <f>E45*бжу!F12/100</f>
        <v>6.85</v>
      </c>
      <c r="L45" s="23">
        <v>46</v>
      </c>
      <c r="M45" s="135">
        <f>L45*E45/1000</f>
        <v>0.23</v>
      </c>
      <c r="N45"/>
    </row>
    <row r="46" spans="1:14" ht="45.75" customHeight="1">
      <c r="A46" s="495"/>
      <c r="B46" s="482"/>
      <c r="C46" s="482"/>
      <c r="D46" s="41" t="s">
        <v>32</v>
      </c>
      <c r="E46" s="23">
        <v>10</v>
      </c>
      <c r="F46" s="23">
        <v>10</v>
      </c>
      <c r="G46" s="125">
        <f>E46*бжу!C17/100</f>
        <v>0.28</v>
      </c>
      <c r="H46" s="125">
        <f>E46*бжу!D17/100</f>
        <v>0.32</v>
      </c>
      <c r="I46" s="125">
        <f>E46*бжу!E17/100</f>
        <v>0.94</v>
      </c>
      <c r="J46" s="125">
        <f>E46*бжу!G17/100</f>
        <v>0.13</v>
      </c>
      <c r="K46" s="125">
        <f>E46*бжу!F17/100</f>
        <v>5.8</v>
      </c>
      <c r="L46" s="23">
        <v>300</v>
      </c>
      <c r="M46" s="135">
        <f t="shared" si="2"/>
        <v>3</v>
      </c>
      <c r="N46"/>
    </row>
    <row r="47" spans="1:14" ht="45.75" customHeight="1">
      <c r="A47" s="495"/>
      <c r="B47" s="482"/>
      <c r="C47" s="482"/>
      <c r="D47" s="41" t="s">
        <v>297</v>
      </c>
      <c r="E47" s="23">
        <v>4</v>
      </c>
      <c r="F47" s="23">
        <v>4</v>
      </c>
      <c r="G47" s="125">
        <f>E47*бжу!C15/100</f>
        <v>0</v>
      </c>
      <c r="H47" s="125">
        <f>E47*бжу!D15/100</f>
        <v>3.9960000000000004</v>
      </c>
      <c r="I47" s="125">
        <f>E47*бжу!E15/100</f>
        <v>0</v>
      </c>
      <c r="J47" s="125">
        <f>E47*бжу!G15/100</f>
        <v>0</v>
      </c>
      <c r="K47" s="125">
        <f>E47*бжу!F15/100</f>
        <v>35.96</v>
      </c>
      <c r="L47" s="23">
        <v>500</v>
      </c>
      <c r="M47" s="135">
        <f t="shared" si="2"/>
        <v>2</v>
      </c>
      <c r="N47"/>
    </row>
    <row r="48" spans="1:14" ht="45.75" customHeight="1">
      <c r="A48" s="495"/>
      <c r="B48" s="482"/>
      <c r="C48" s="482"/>
      <c r="D48" s="41" t="s">
        <v>246</v>
      </c>
      <c r="E48" s="22">
        <v>18</v>
      </c>
      <c r="F48" s="22">
        <v>18</v>
      </c>
      <c r="G48" s="125">
        <f>E48*бжу!C8/100</f>
        <v>2.07</v>
      </c>
      <c r="H48" s="125">
        <f>E48*бжу!D8/100</f>
        <v>0.5886</v>
      </c>
      <c r="I48" s="125">
        <f>E48*бжу!E8/100</f>
        <v>11.9736</v>
      </c>
      <c r="J48" s="125">
        <f>E48*бжу!G8/100</f>
        <v>0</v>
      </c>
      <c r="K48" s="125">
        <f>E48*бжу!F8/100</f>
        <v>62.1</v>
      </c>
      <c r="L48" s="22">
        <v>40</v>
      </c>
      <c r="M48" s="135">
        <f t="shared" si="2"/>
        <v>0.72</v>
      </c>
      <c r="N48"/>
    </row>
    <row r="49" spans="1:14" ht="45.75" customHeight="1">
      <c r="A49" s="495"/>
      <c r="B49" s="482"/>
      <c r="C49" s="482"/>
      <c r="D49" s="41" t="s">
        <v>32</v>
      </c>
      <c r="E49" s="22">
        <v>32</v>
      </c>
      <c r="F49" s="22">
        <v>32</v>
      </c>
      <c r="G49" s="125">
        <f>E49*бжу!C17/100</f>
        <v>0.8959999999999999</v>
      </c>
      <c r="H49" s="125">
        <f>E49*бжу!D17/100</f>
        <v>1.024</v>
      </c>
      <c r="I49" s="125">
        <f>E49*бжу!E17/100</f>
        <v>3.008</v>
      </c>
      <c r="J49" s="125">
        <f>E49*бжу!G17/100</f>
        <v>0.41600000000000004</v>
      </c>
      <c r="K49" s="125">
        <f>E49*бжу!F17/100</f>
        <v>18.56</v>
      </c>
      <c r="L49" s="22">
        <v>60</v>
      </c>
      <c r="M49" s="135">
        <f t="shared" si="2"/>
        <v>1.92</v>
      </c>
      <c r="N49"/>
    </row>
    <row r="50" spans="1:14" ht="45.75" customHeight="1">
      <c r="A50" s="495"/>
      <c r="B50" s="482"/>
      <c r="C50" s="482"/>
      <c r="D50" s="41" t="s">
        <v>296</v>
      </c>
      <c r="E50" s="65">
        <v>2</v>
      </c>
      <c r="F50" s="22">
        <v>2</v>
      </c>
      <c r="G50" s="125">
        <f>E50*бжу!C19/100</f>
        <v>0</v>
      </c>
      <c r="H50" s="125">
        <f>E50*бжу!D19/100</f>
        <v>0</v>
      </c>
      <c r="I50" s="125">
        <f>E50*бжу!E19/100</f>
        <v>1.996</v>
      </c>
      <c r="J50" s="125">
        <f>E50*бжу!G19/100</f>
        <v>0</v>
      </c>
      <c r="K50" s="125">
        <f>E50*бжу!F19/100</f>
        <v>7.58</v>
      </c>
      <c r="L50" s="22">
        <v>157</v>
      </c>
      <c r="M50" s="135">
        <f t="shared" si="2"/>
        <v>0.314</v>
      </c>
      <c r="N50"/>
    </row>
    <row r="51" spans="1:14" ht="45.75" customHeight="1">
      <c r="A51" s="495"/>
      <c r="B51" s="482"/>
      <c r="C51" s="482"/>
      <c r="D51" s="37" t="s">
        <v>10</v>
      </c>
      <c r="E51" s="23">
        <v>6</v>
      </c>
      <c r="F51" s="23">
        <v>6</v>
      </c>
      <c r="G51" s="125">
        <f>E51*бжу!C14/100</f>
        <v>0.15</v>
      </c>
      <c r="H51" s="125">
        <f>E51*бжу!D14/100</f>
        <v>3.69</v>
      </c>
      <c r="I51" s="125">
        <f>E51*бжу!E14/100</f>
        <v>0.408</v>
      </c>
      <c r="J51" s="125">
        <f>E51*бжу!G14/100</f>
        <v>0</v>
      </c>
      <c r="K51" s="125">
        <f>E51*бжу!F14/100</f>
        <v>33.96</v>
      </c>
      <c r="L51" s="23">
        <v>341</v>
      </c>
      <c r="M51" s="186">
        <f t="shared" si="2"/>
        <v>2.046</v>
      </c>
      <c r="N51"/>
    </row>
    <row r="52" spans="1:14" ht="45.75" customHeight="1">
      <c r="A52" s="479"/>
      <c r="B52" s="479"/>
      <c r="C52" s="479"/>
      <c r="D52" s="479"/>
      <c r="E52" s="479"/>
      <c r="F52" s="479"/>
      <c r="G52" s="381">
        <f>G44+G45+G46+G47+G48+G49+G50+G51</f>
        <v>6.915</v>
      </c>
      <c r="H52" s="381">
        <f>H44+H45+H46+H47+H48+H49+H50+H51</f>
        <v>10.427100000000001</v>
      </c>
      <c r="I52" s="381">
        <f>I44+I45+I46+I47+I48+I49+I50+I51</f>
        <v>37.676100000000005</v>
      </c>
      <c r="J52" s="381">
        <f>J44+J45+J46+J47+J48+J49+J50+J51</f>
        <v>0.546</v>
      </c>
      <c r="K52" s="381">
        <f>K44+K45+K46+K47+K48+K49+K50+K51</f>
        <v>264.33</v>
      </c>
      <c r="L52" s="27"/>
      <c r="M52" s="133">
        <f>SUM(M44:M51)</f>
        <v>11.77</v>
      </c>
      <c r="N52"/>
    </row>
    <row r="53" spans="1:13" ht="48" customHeight="1">
      <c r="A53" s="555" t="s">
        <v>40</v>
      </c>
      <c r="B53" s="486">
        <v>200</v>
      </c>
      <c r="C53" s="486">
        <v>413</v>
      </c>
      <c r="D53" s="41" t="s">
        <v>295</v>
      </c>
      <c r="E53" s="22">
        <v>1</v>
      </c>
      <c r="F53" s="22">
        <v>1</v>
      </c>
      <c r="G53" s="125">
        <f>E53*бжу!C27/100</f>
        <v>0.2</v>
      </c>
      <c r="H53" s="125">
        <f>E53*бжу!D27/100</f>
        <v>0.051</v>
      </c>
      <c r="I53" s="125">
        <f>E53*бжу!E27/100</f>
        <v>0.15</v>
      </c>
      <c r="J53" s="125">
        <f>E53*бжу!G27/100</f>
        <v>0.1</v>
      </c>
      <c r="K53" s="125">
        <f>E53*бжу!F27/100</f>
        <v>0</v>
      </c>
      <c r="L53" s="23">
        <v>555</v>
      </c>
      <c r="M53" s="140">
        <f>L53*E53/1000</f>
        <v>0.555</v>
      </c>
    </row>
    <row r="54" spans="1:13" ht="48" customHeight="1">
      <c r="A54" s="555"/>
      <c r="B54" s="486"/>
      <c r="C54" s="486"/>
      <c r="D54" s="41" t="s">
        <v>32</v>
      </c>
      <c r="E54" s="23">
        <v>100</v>
      </c>
      <c r="F54" s="23">
        <v>100</v>
      </c>
      <c r="G54" s="125">
        <f>E54*бжу!C17/100</f>
        <v>2.8</v>
      </c>
      <c r="H54" s="125">
        <f>E54*бжу!D17/100</f>
        <v>3.2</v>
      </c>
      <c r="I54" s="125">
        <f>E54*бжу!E17/100</f>
        <v>9.4</v>
      </c>
      <c r="J54" s="125">
        <f>E54*бжу!G17/100</f>
        <v>1.3</v>
      </c>
      <c r="K54" s="125">
        <f>E54*бжу!F17/100</f>
        <v>58</v>
      </c>
      <c r="L54" s="24">
        <v>46</v>
      </c>
      <c r="M54" s="140">
        <f>L54*E54/1000</f>
        <v>4.6</v>
      </c>
    </row>
    <row r="55" spans="1:14" s="8" customFormat="1" ht="49.5" customHeight="1">
      <c r="A55" s="555"/>
      <c r="B55" s="486"/>
      <c r="C55" s="486"/>
      <c r="D55" s="41" t="s">
        <v>296</v>
      </c>
      <c r="E55" s="22">
        <v>6</v>
      </c>
      <c r="F55" s="22">
        <v>6</v>
      </c>
      <c r="G55" s="125">
        <f>E55*бжу!C19/100</f>
        <v>0</v>
      </c>
      <c r="H55" s="125">
        <f>E55*бжу!D19/100</f>
        <v>0</v>
      </c>
      <c r="I55" s="125">
        <f>E55*бжу!E19/100</f>
        <v>5.9879999999999995</v>
      </c>
      <c r="J55" s="125">
        <f>E55*бжу!G19/100</f>
        <v>0</v>
      </c>
      <c r="K55" s="125">
        <f>E55*бжу!F19/100</f>
        <v>22.74</v>
      </c>
      <c r="L55" s="22">
        <v>60</v>
      </c>
      <c r="M55" s="140">
        <f>L55*E55/1000</f>
        <v>0.36</v>
      </c>
      <c r="N55" s="7"/>
    </row>
    <row r="56" spans="1:13" ht="48" customHeight="1">
      <c r="A56" s="479"/>
      <c r="B56" s="479"/>
      <c r="C56" s="479"/>
      <c r="D56" s="479"/>
      <c r="E56" s="479"/>
      <c r="F56" s="479"/>
      <c r="G56" s="381">
        <f>G53+G54+G55</f>
        <v>3</v>
      </c>
      <c r="H56" s="381">
        <f>H53+H54+H55</f>
        <v>3.2510000000000003</v>
      </c>
      <c r="I56" s="381">
        <f>I53+I54+I55</f>
        <v>15.538</v>
      </c>
      <c r="J56" s="381">
        <f>J53+J54+J55</f>
        <v>1.4000000000000001</v>
      </c>
      <c r="K56" s="381">
        <f>K53+K54+K55</f>
        <v>80.74</v>
      </c>
      <c r="L56" s="27"/>
      <c r="M56" s="137">
        <f>SUM(M53:M55)</f>
        <v>5.515</v>
      </c>
    </row>
    <row r="57" spans="1:13" ht="48" customHeight="1">
      <c r="A57" s="496" t="s">
        <v>147</v>
      </c>
      <c r="B57" s="496"/>
      <c r="C57" s="496"/>
      <c r="D57" s="496"/>
      <c r="E57" s="496"/>
      <c r="F57" s="496"/>
      <c r="G57" s="382">
        <f>G52+G56</f>
        <v>9.915</v>
      </c>
      <c r="H57" s="382">
        <f>H52+H56</f>
        <v>13.6781</v>
      </c>
      <c r="I57" s="382">
        <f>I52+I56</f>
        <v>53.2141</v>
      </c>
      <c r="J57" s="382">
        <f>J52+J56</f>
        <v>1.9460000000000002</v>
      </c>
      <c r="K57" s="382">
        <f>K52+K56</f>
        <v>345.07</v>
      </c>
      <c r="L57" s="305"/>
      <c r="M57" s="250">
        <f>M52+M56</f>
        <v>17.285</v>
      </c>
    </row>
    <row r="58" spans="1:14" ht="39.75" customHeight="1">
      <c r="A58" s="385" t="s">
        <v>219</v>
      </c>
      <c r="B58" s="359">
        <v>5</v>
      </c>
      <c r="C58" s="359"/>
      <c r="D58" s="365" t="s">
        <v>218</v>
      </c>
      <c r="E58" s="282">
        <v>5</v>
      </c>
      <c r="F58" s="282">
        <v>5</v>
      </c>
      <c r="G58" s="395"/>
      <c r="H58" s="395"/>
      <c r="I58" s="395"/>
      <c r="J58" s="395"/>
      <c r="K58" s="395"/>
      <c r="L58" s="282">
        <v>10.3</v>
      </c>
      <c r="M58" s="250">
        <f>E58*L58/1000</f>
        <v>0.0515</v>
      </c>
      <c r="N58"/>
    </row>
    <row r="59" spans="1:13" ht="48" customHeight="1">
      <c r="A59" s="499" t="s">
        <v>26</v>
      </c>
      <c r="B59" s="499"/>
      <c r="C59" s="499"/>
      <c r="D59" s="499"/>
      <c r="E59" s="499"/>
      <c r="F59" s="499"/>
      <c r="G59" s="266">
        <f>G16+G19+G42+G57</f>
        <v>72.48600000000002</v>
      </c>
      <c r="H59" s="266">
        <f>H16+H19+H42+H57</f>
        <v>58.5633</v>
      </c>
      <c r="I59" s="266">
        <f>I16+I19+I42+I57</f>
        <v>144.1411</v>
      </c>
      <c r="J59" s="266">
        <f>J16+J19+J42+J57</f>
        <v>201.11199999999997</v>
      </c>
      <c r="K59" s="266">
        <f>K16+K19+K42+K57</f>
        <v>1288.998</v>
      </c>
      <c r="L59" s="306"/>
      <c r="M59" s="252">
        <f>M16+M19+M42+M57+M58</f>
        <v>159.6465</v>
      </c>
    </row>
    <row r="60" spans="4:12" ht="36">
      <c r="D60" s="188"/>
      <c r="E60" s="20"/>
      <c r="F60" s="20"/>
      <c r="L60" s="75"/>
    </row>
    <row r="61" ht="36">
      <c r="L61" s="20"/>
    </row>
  </sheetData>
  <sheetProtection/>
  <mergeCells count="41">
    <mergeCell ref="A59:F59"/>
    <mergeCell ref="A40:F40"/>
    <mergeCell ref="A42:F42"/>
    <mergeCell ref="A57:F57"/>
    <mergeCell ref="A56:F56"/>
    <mergeCell ref="C44:C51"/>
    <mergeCell ref="B53:B55"/>
    <mergeCell ref="C5:C7"/>
    <mergeCell ref="A12:F12"/>
    <mergeCell ref="A9:A11"/>
    <mergeCell ref="C13:C14"/>
    <mergeCell ref="A53:A55"/>
    <mergeCell ref="C9:C11"/>
    <mergeCell ref="A28:F28"/>
    <mergeCell ref="C53:C55"/>
    <mergeCell ref="C29:C35"/>
    <mergeCell ref="A19:F19"/>
    <mergeCell ref="A44:A51"/>
    <mergeCell ref="A43:M43"/>
    <mergeCell ref="A4:K4"/>
    <mergeCell ref="A5:A7"/>
    <mergeCell ref="B5:B7"/>
    <mergeCell ref="A13:A14"/>
    <mergeCell ref="A8:F8"/>
    <mergeCell ref="B9:B11"/>
    <mergeCell ref="A20:M20"/>
    <mergeCell ref="C21:C27"/>
    <mergeCell ref="A21:A27"/>
    <mergeCell ref="A52:F52"/>
    <mergeCell ref="B44:B51"/>
    <mergeCell ref="A36:F36"/>
    <mergeCell ref="A17:M17"/>
    <mergeCell ref="A29:A35"/>
    <mergeCell ref="B13:B14"/>
    <mergeCell ref="A37:A39"/>
    <mergeCell ref="C37:C39"/>
    <mergeCell ref="B37:B39"/>
    <mergeCell ref="B29:B35"/>
    <mergeCell ref="A15:F15"/>
    <mergeCell ref="A16:F16"/>
    <mergeCell ref="B21:B27"/>
  </mergeCells>
  <printOptions/>
  <pageMargins left="0.7" right="0.7" top="0.75" bottom="0.75" header="0.3" footer="0.3"/>
  <pageSetup horizontalDpi="600" verticalDpi="600" orientation="portrait" paperSize="9" scale="2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="20" zoomScaleNormal="25" zoomScaleSheetLayoutView="20" zoomScalePageLayoutView="25" workbookViewId="0" topLeftCell="A19">
      <selection activeCell="C29" sqref="C29:C36"/>
    </sheetView>
  </sheetViews>
  <sheetFormatPr defaultColWidth="9.140625" defaultRowHeight="15"/>
  <cols>
    <col min="1" max="1" width="76.57421875" style="60" customWidth="1"/>
    <col min="2" max="2" width="34.28125" style="60" customWidth="1"/>
    <col min="3" max="3" width="50.421875" style="60" customWidth="1"/>
    <col min="4" max="4" width="79.421875" style="118" customWidth="1"/>
    <col min="5" max="6" width="32.7109375" style="214" customWidth="1"/>
    <col min="7" max="8" width="28.7109375" style="441" customWidth="1"/>
    <col min="9" max="9" width="30.8515625" style="441" customWidth="1"/>
    <col min="10" max="10" width="28.7109375" style="441" customWidth="1"/>
    <col min="11" max="11" width="42.57421875" style="441" customWidth="1"/>
    <col min="12" max="12" width="39.28125" style="214" customWidth="1"/>
    <col min="13" max="13" width="44.421875" style="118" customWidth="1"/>
  </cols>
  <sheetData>
    <row r="1" spans="2:13" ht="61.5">
      <c r="B1" s="18"/>
      <c r="C1" s="18"/>
      <c r="D1" s="18" t="s">
        <v>86</v>
      </c>
      <c r="E1" s="19"/>
      <c r="F1" s="19"/>
      <c r="G1" s="433"/>
      <c r="H1" s="433"/>
      <c r="I1" s="433"/>
      <c r="J1" s="433"/>
      <c r="K1" s="434" t="s">
        <v>293</v>
      </c>
      <c r="L1" s="212"/>
      <c r="M1" s="215"/>
    </row>
    <row r="2" spans="2:13" ht="61.5">
      <c r="B2" s="18"/>
      <c r="C2" s="18"/>
      <c r="D2" s="109" t="s">
        <v>63</v>
      </c>
      <c r="E2" s="19"/>
      <c r="F2" s="19"/>
      <c r="G2" s="433"/>
      <c r="H2" s="433"/>
      <c r="I2" s="433"/>
      <c r="J2" s="433"/>
      <c r="K2" s="433"/>
      <c r="L2" s="19"/>
      <c r="M2" s="215"/>
    </row>
    <row r="3" spans="1:13" ht="192" customHeight="1">
      <c r="A3" s="110" t="s">
        <v>220</v>
      </c>
      <c r="B3" s="105" t="s">
        <v>0</v>
      </c>
      <c r="C3" s="105" t="s">
        <v>129</v>
      </c>
      <c r="D3" s="105" t="s">
        <v>1</v>
      </c>
      <c r="E3" s="105" t="s">
        <v>2</v>
      </c>
      <c r="F3" s="105" t="s">
        <v>3</v>
      </c>
      <c r="G3" s="435" t="s">
        <v>4</v>
      </c>
      <c r="H3" s="435" t="s">
        <v>5</v>
      </c>
      <c r="I3" s="435" t="s">
        <v>6</v>
      </c>
      <c r="J3" s="435" t="s">
        <v>128</v>
      </c>
      <c r="K3" s="436" t="s">
        <v>7</v>
      </c>
      <c r="L3" s="110" t="s">
        <v>122</v>
      </c>
      <c r="M3" s="216" t="s">
        <v>221</v>
      </c>
    </row>
    <row r="4" spans="1:13" ht="60" customHeight="1">
      <c r="A4" s="638" t="s">
        <v>8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4"/>
      <c r="M4" s="16"/>
    </row>
    <row r="5" spans="1:13" ht="63.75" customHeight="1">
      <c r="A5" s="631" t="s">
        <v>194</v>
      </c>
      <c r="B5" s="633">
        <v>130</v>
      </c>
      <c r="C5" s="648">
        <v>182</v>
      </c>
      <c r="D5" s="111" t="s">
        <v>246</v>
      </c>
      <c r="E5" s="112">
        <v>26</v>
      </c>
      <c r="F5" s="15">
        <v>26</v>
      </c>
      <c r="G5" s="437">
        <f>E5*бжу!C8/100</f>
        <v>2.99</v>
      </c>
      <c r="H5" s="437">
        <f>E5*бжу!D8/100</f>
        <v>0.8502</v>
      </c>
      <c r="I5" s="437">
        <f>E5*бжу!E8/100</f>
        <v>17.2952</v>
      </c>
      <c r="J5" s="437">
        <f>E5*бжу!G8/100</f>
        <v>0</v>
      </c>
      <c r="K5" s="437">
        <f>E5*бжу!F8/100</f>
        <v>89.7</v>
      </c>
      <c r="L5" s="15">
        <v>42</v>
      </c>
      <c r="M5" s="219">
        <f>L5*E5/1000</f>
        <v>1.092</v>
      </c>
    </row>
    <row r="6" spans="1:13" ht="63.75" customHeight="1">
      <c r="A6" s="632"/>
      <c r="B6" s="632"/>
      <c r="C6" s="649"/>
      <c r="D6" s="111" t="s">
        <v>10</v>
      </c>
      <c r="E6" s="108">
        <v>3</v>
      </c>
      <c r="F6" s="108">
        <v>3</v>
      </c>
      <c r="G6" s="437">
        <f>E6*бжу!C14/100</f>
        <v>0.075</v>
      </c>
      <c r="H6" s="437">
        <f>E6*бжу!D14/100</f>
        <v>1.845</v>
      </c>
      <c r="I6" s="437">
        <f>E6*бжу!E14/100</f>
        <v>0.204</v>
      </c>
      <c r="J6" s="437">
        <f>E6*бжу!G4/100</f>
        <v>0</v>
      </c>
      <c r="K6" s="437">
        <f>E6*бжу!F14/100</f>
        <v>16.98</v>
      </c>
      <c r="L6" s="108">
        <v>500</v>
      </c>
      <c r="M6" s="219">
        <f>L6*E6/1000</f>
        <v>1.5</v>
      </c>
    </row>
    <row r="7" spans="1:13" ht="63.75" customHeight="1">
      <c r="A7" s="632"/>
      <c r="B7" s="632"/>
      <c r="C7" s="649"/>
      <c r="D7" s="111" t="s">
        <v>18</v>
      </c>
      <c r="E7" s="15">
        <v>90</v>
      </c>
      <c r="F7" s="15">
        <v>90</v>
      </c>
      <c r="G7" s="437">
        <f>E7*бжу!C17/100</f>
        <v>2.5199999999999996</v>
      </c>
      <c r="H7" s="437">
        <f>E7*бжу!D17/100</f>
        <v>2.88</v>
      </c>
      <c r="I7" s="437">
        <f>E7*бжу!E17/100</f>
        <v>8.46</v>
      </c>
      <c r="J7" s="437">
        <f>E7*бжу!G17/100</f>
        <v>1.17</v>
      </c>
      <c r="K7" s="437">
        <f>E7*бжу!F17/100</f>
        <v>52.2</v>
      </c>
      <c r="L7" s="15">
        <v>46</v>
      </c>
      <c r="M7" s="219">
        <f>L7*E7/1000</f>
        <v>4.14</v>
      </c>
    </row>
    <row r="8" spans="1:13" ht="63.75" customHeight="1">
      <c r="A8" s="632"/>
      <c r="B8" s="632"/>
      <c r="C8" s="650"/>
      <c r="D8" s="111" t="s">
        <v>296</v>
      </c>
      <c r="E8" s="15">
        <v>2</v>
      </c>
      <c r="F8" s="15">
        <v>2</v>
      </c>
      <c r="G8" s="437">
        <f>E8*бжу!C19/100</f>
        <v>0</v>
      </c>
      <c r="H8" s="437">
        <f>E8*бжу!D19/100</f>
        <v>0</v>
      </c>
      <c r="I8" s="437">
        <f>E8*бжу!E19/100</f>
        <v>1.996</v>
      </c>
      <c r="J8" s="437">
        <f>E8*бжу!G19/100</f>
        <v>0</v>
      </c>
      <c r="K8" s="437">
        <f>E8*бжу!F19/100</f>
        <v>7.58</v>
      </c>
      <c r="L8" s="15">
        <v>60</v>
      </c>
      <c r="M8" s="219">
        <f>L8*E8/1000</f>
        <v>0.12</v>
      </c>
    </row>
    <row r="9" spans="1:13" ht="63.75" customHeight="1">
      <c r="A9" s="624"/>
      <c r="B9" s="624"/>
      <c r="C9" s="624"/>
      <c r="D9" s="624"/>
      <c r="E9" s="624"/>
      <c r="F9" s="624"/>
      <c r="G9" s="438">
        <f>G5+G6+G7+G8</f>
        <v>5.585</v>
      </c>
      <c r="H9" s="438">
        <f>H5+H6+H7+H8</f>
        <v>5.5752</v>
      </c>
      <c r="I9" s="438">
        <f>I5+I6+I7+I8</f>
        <v>27.9552</v>
      </c>
      <c r="J9" s="438">
        <f>J5+J6+J7+J8</f>
        <v>1.17</v>
      </c>
      <c r="K9" s="438">
        <f>K5+K6+K7+K8</f>
        <v>166.46</v>
      </c>
      <c r="L9" s="64"/>
      <c r="M9" s="218">
        <f>SUM(M5:M8)</f>
        <v>6.851999999999999</v>
      </c>
    </row>
    <row r="10" spans="1:13" ht="63.75" customHeight="1">
      <c r="A10" s="640" t="s">
        <v>195</v>
      </c>
      <c r="B10" s="639" t="s">
        <v>215</v>
      </c>
      <c r="C10" s="639" t="s">
        <v>294</v>
      </c>
      <c r="D10" s="111" t="s">
        <v>11</v>
      </c>
      <c r="E10" s="15">
        <v>30</v>
      </c>
      <c r="F10" s="15">
        <v>30</v>
      </c>
      <c r="G10" s="437">
        <f>E10*бжу!C22/100</f>
        <v>2.61</v>
      </c>
      <c r="H10" s="437">
        <f>E10*бжу!D22/100</f>
        <v>0.45</v>
      </c>
      <c r="I10" s="437">
        <f>E10*бжу!E22/100</f>
        <v>12</v>
      </c>
      <c r="J10" s="437">
        <f>E10*бжу!G22/100</f>
        <v>0</v>
      </c>
      <c r="K10" s="437">
        <f>E10*бжу!F22/100</f>
        <v>62.7</v>
      </c>
      <c r="L10" s="15">
        <v>62</v>
      </c>
      <c r="M10" s="219">
        <f>L10*E10/1000</f>
        <v>1.86</v>
      </c>
    </row>
    <row r="11" spans="1:13" ht="63.75" customHeight="1">
      <c r="A11" s="641"/>
      <c r="B11" s="638"/>
      <c r="C11" s="639"/>
      <c r="D11" s="111" t="s">
        <v>10</v>
      </c>
      <c r="E11" s="15">
        <v>5</v>
      </c>
      <c r="F11" s="15">
        <v>5</v>
      </c>
      <c r="G11" s="437">
        <f>E11*бжу!C14/100</f>
        <v>0.125</v>
      </c>
      <c r="H11" s="437">
        <f>E11*бжу!D14/100</f>
        <v>3.075</v>
      </c>
      <c r="I11" s="437">
        <f>E11*бжу!E14/100</f>
        <v>0.34</v>
      </c>
      <c r="J11" s="437">
        <f>E11*бжу!G14/100</f>
        <v>0</v>
      </c>
      <c r="K11" s="437">
        <f>E11*бжу!F14/100</f>
        <v>28.3</v>
      </c>
      <c r="L11" s="15">
        <v>500</v>
      </c>
      <c r="M11" s="219">
        <f>L11*E11/1000</f>
        <v>2.5</v>
      </c>
    </row>
    <row r="12" spans="1:13" ht="63.75" customHeight="1">
      <c r="A12" s="624"/>
      <c r="B12" s="624"/>
      <c r="C12" s="624"/>
      <c r="D12" s="624"/>
      <c r="E12" s="624"/>
      <c r="F12" s="624"/>
      <c r="G12" s="438">
        <f>G10+G11</f>
        <v>2.735</v>
      </c>
      <c r="H12" s="438">
        <f>H10+H11</f>
        <v>3.5250000000000004</v>
      </c>
      <c r="I12" s="438">
        <f>I10+I11</f>
        <v>12.34</v>
      </c>
      <c r="J12" s="438">
        <f>J10+J11</f>
        <v>0</v>
      </c>
      <c r="K12" s="438">
        <f>K10+K11</f>
        <v>91</v>
      </c>
      <c r="L12" s="64"/>
      <c r="M12" s="218">
        <f>SUM(M10:M11)</f>
        <v>4.36</v>
      </c>
    </row>
    <row r="13" spans="1:13" ht="63.75" customHeight="1">
      <c r="A13" s="642" t="s">
        <v>171</v>
      </c>
      <c r="B13" s="633">
        <v>200</v>
      </c>
      <c r="C13" s="633">
        <v>414</v>
      </c>
      <c r="D13" s="111" t="s">
        <v>124</v>
      </c>
      <c r="E13" s="15">
        <v>1</v>
      </c>
      <c r="F13" s="15">
        <v>1</v>
      </c>
      <c r="G13" s="437">
        <f>E13*бжу!C28/100</f>
        <v>0</v>
      </c>
      <c r="H13" s="437">
        <f>E13*бжу!D28/100</f>
        <v>0</v>
      </c>
      <c r="I13" s="437">
        <f>E13*бжу!E28/100</f>
        <v>0.64</v>
      </c>
      <c r="J13" s="437">
        <f>E13*бжу!G28/100</f>
        <v>0</v>
      </c>
      <c r="K13" s="437">
        <f>E13*бжу!F28/100</f>
        <v>2.94</v>
      </c>
      <c r="L13" s="15">
        <v>1100</v>
      </c>
      <c r="M13" s="219">
        <f>L13*E13/1000</f>
        <v>1.1</v>
      </c>
    </row>
    <row r="14" spans="1:13" ht="63.75" customHeight="1">
      <c r="A14" s="643"/>
      <c r="B14" s="633"/>
      <c r="C14" s="633"/>
      <c r="D14" s="111" t="s">
        <v>18</v>
      </c>
      <c r="E14" s="15">
        <v>100</v>
      </c>
      <c r="F14" s="15">
        <v>100</v>
      </c>
      <c r="G14" s="437">
        <f>E14*бжу!C17/100</f>
        <v>2.8</v>
      </c>
      <c r="H14" s="437">
        <f>E14*бжу!D17/100</f>
        <v>3.2</v>
      </c>
      <c r="I14" s="437">
        <f>E14*бжу!E17/100</f>
        <v>9.4</v>
      </c>
      <c r="J14" s="437">
        <f>E14*бжу!G17/100</f>
        <v>1.3</v>
      </c>
      <c r="K14" s="437">
        <f>E14*бжу!F17/100</f>
        <v>58</v>
      </c>
      <c r="L14" s="15">
        <v>46</v>
      </c>
      <c r="M14" s="219">
        <f>L14*E14/1000</f>
        <v>4.6</v>
      </c>
    </row>
    <row r="15" spans="1:13" ht="63.75" customHeight="1">
      <c r="A15" s="644"/>
      <c r="B15" s="633"/>
      <c r="C15" s="633"/>
      <c r="D15" s="111" t="s">
        <v>296</v>
      </c>
      <c r="E15" s="108">
        <v>6</v>
      </c>
      <c r="F15" s="108">
        <v>6</v>
      </c>
      <c r="G15" s="437">
        <f>E15*бжу!C19/100</f>
        <v>0</v>
      </c>
      <c r="H15" s="437">
        <f>E15*бжу!D19/100</f>
        <v>0</v>
      </c>
      <c r="I15" s="437">
        <f>E15*бжу!E19/100</f>
        <v>5.9879999999999995</v>
      </c>
      <c r="J15" s="437">
        <f>E15*бжу!G19/100</f>
        <v>0</v>
      </c>
      <c r="K15" s="437">
        <f>E15*бжу!F19/100</f>
        <v>22.74</v>
      </c>
      <c r="L15" s="108">
        <v>60</v>
      </c>
      <c r="M15" s="219">
        <f>L15*E15/1000</f>
        <v>0.36</v>
      </c>
    </row>
    <row r="16" spans="1:13" ht="63.75" customHeight="1">
      <c r="A16" s="624"/>
      <c r="B16" s="624"/>
      <c r="C16" s="624"/>
      <c r="D16" s="624"/>
      <c r="E16" s="624"/>
      <c r="F16" s="624"/>
      <c r="G16" s="438">
        <f>G13+G14+G15</f>
        <v>2.8</v>
      </c>
      <c r="H16" s="438">
        <f>H13+H14+H15</f>
        <v>3.2</v>
      </c>
      <c r="I16" s="438">
        <f>I13+I14+I15</f>
        <v>16.028</v>
      </c>
      <c r="J16" s="438">
        <f>J13+J14+J15</f>
        <v>1.3</v>
      </c>
      <c r="K16" s="438">
        <f>K13+K14+K15</f>
        <v>83.67999999999999</v>
      </c>
      <c r="L16" s="64"/>
      <c r="M16" s="218">
        <f>SUM(M13:M15)</f>
        <v>6.06</v>
      </c>
    </row>
    <row r="17" spans="1:13" ht="63.75" customHeight="1">
      <c r="A17" s="630" t="s">
        <v>24</v>
      </c>
      <c r="B17" s="630"/>
      <c r="C17" s="630"/>
      <c r="D17" s="630"/>
      <c r="E17" s="630"/>
      <c r="F17" s="630"/>
      <c r="G17" s="439">
        <f>G9+G12+G16</f>
        <v>11.120000000000001</v>
      </c>
      <c r="H17" s="439">
        <f>H9+H12+H16</f>
        <v>12.3002</v>
      </c>
      <c r="I17" s="439">
        <f>I9+I12+I16</f>
        <v>56.3232</v>
      </c>
      <c r="J17" s="439">
        <f>J9+J12+J16</f>
        <v>2.4699999999999998</v>
      </c>
      <c r="K17" s="439">
        <f>K9+K12+K16</f>
        <v>341.14000000000004</v>
      </c>
      <c r="L17" s="325"/>
      <c r="M17" s="326">
        <f>M9+M12+M16</f>
        <v>17.272</v>
      </c>
    </row>
    <row r="18" spans="1:13" ht="63.75" customHeight="1">
      <c r="A18" s="635" t="s">
        <v>276</v>
      </c>
      <c r="B18" s="636"/>
      <c r="C18" s="636"/>
      <c r="D18" s="636"/>
      <c r="E18" s="636"/>
      <c r="F18" s="636"/>
      <c r="G18" s="636"/>
      <c r="H18" s="636"/>
      <c r="I18" s="636"/>
      <c r="J18" s="636"/>
      <c r="K18" s="636"/>
      <c r="L18" s="636"/>
      <c r="M18" s="637"/>
    </row>
    <row r="19" spans="1:13" s="8" customFormat="1" ht="88.5" customHeight="1">
      <c r="A19" s="63" t="s">
        <v>9</v>
      </c>
      <c r="B19" s="110">
        <v>75</v>
      </c>
      <c r="C19" s="110"/>
      <c r="D19" s="111" t="s">
        <v>164</v>
      </c>
      <c r="E19" s="15">
        <v>75</v>
      </c>
      <c r="F19" s="15">
        <v>52.5</v>
      </c>
      <c r="G19" s="437">
        <f>E19*бжу!C31/100</f>
        <v>0.675</v>
      </c>
      <c r="H19" s="437">
        <f>E19*бжу!D31/100</f>
        <v>0.10500000000000002</v>
      </c>
      <c r="I19" s="437">
        <f>E19*бжу!E31/100</f>
        <v>4.9875</v>
      </c>
      <c r="J19" s="437">
        <f>E19*бжу!G31/100</f>
        <v>31.5</v>
      </c>
      <c r="K19" s="437">
        <f>E19*бжу!F31/100</f>
        <v>21</v>
      </c>
      <c r="L19" s="15">
        <v>134</v>
      </c>
      <c r="M19" s="217">
        <f>L19*E19/1000</f>
        <v>10.05</v>
      </c>
    </row>
    <row r="20" spans="1:13" s="8" customFormat="1" ht="74.25" customHeight="1">
      <c r="A20" s="625" t="s">
        <v>160</v>
      </c>
      <c r="B20" s="626"/>
      <c r="C20" s="626"/>
      <c r="D20" s="626"/>
      <c r="E20" s="626"/>
      <c r="F20" s="627"/>
      <c r="G20" s="439">
        <f>G19</f>
        <v>0.675</v>
      </c>
      <c r="H20" s="439">
        <f>H19</f>
        <v>0.10500000000000002</v>
      </c>
      <c r="I20" s="439">
        <f>I19</f>
        <v>4.9875</v>
      </c>
      <c r="J20" s="439">
        <f>J19</f>
        <v>31.5</v>
      </c>
      <c r="K20" s="439">
        <f>K19</f>
        <v>21</v>
      </c>
      <c r="L20" s="327"/>
      <c r="M20" s="328">
        <f>M19</f>
        <v>10.05</v>
      </c>
    </row>
    <row r="21" spans="1:13" ht="63.75" customHeight="1">
      <c r="A21" s="638" t="s">
        <v>14</v>
      </c>
      <c r="B21" s="638"/>
      <c r="C21" s="638"/>
      <c r="D21" s="638"/>
      <c r="E21" s="638"/>
      <c r="F21" s="638"/>
      <c r="G21" s="638"/>
      <c r="H21" s="638"/>
      <c r="I21" s="638"/>
      <c r="J21" s="638"/>
      <c r="K21" s="638"/>
      <c r="L21" s="64"/>
      <c r="M21" s="16"/>
    </row>
    <row r="22" spans="1:14" ht="63.75" customHeight="1">
      <c r="A22" s="631" t="s">
        <v>172</v>
      </c>
      <c r="B22" s="633">
        <v>150</v>
      </c>
      <c r="C22" s="652">
        <v>72</v>
      </c>
      <c r="D22" s="107" t="s">
        <v>252</v>
      </c>
      <c r="E22" s="15">
        <v>12</v>
      </c>
      <c r="F22" s="15">
        <v>12</v>
      </c>
      <c r="G22" s="437">
        <f>E22*бжу!C24/100</f>
        <v>2.136</v>
      </c>
      <c r="H22" s="437">
        <f>E22*бжу!D24/100</f>
        <v>1.2</v>
      </c>
      <c r="I22" s="437">
        <f>E22*бжу!E24/100</f>
        <v>0</v>
      </c>
      <c r="J22" s="437">
        <f>E22*бжу!G24/100</f>
        <v>0</v>
      </c>
      <c r="K22" s="437">
        <f>E22*бжу!F24/100</f>
        <v>19.44</v>
      </c>
      <c r="L22" s="15">
        <v>506</v>
      </c>
      <c r="M22" s="219">
        <f aca="true" t="shared" si="0" ref="M22:M27">E22*L22/1000</f>
        <v>6.072</v>
      </c>
      <c r="N22" s="202"/>
    </row>
    <row r="23" spans="1:14" ht="63.75" customHeight="1">
      <c r="A23" s="634"/>
      <c r="B23" s="634"/>
      <c r="C23" s="653"/>
      <c r="D23" s="113" t="s">
        <v>41</v>
      </c>
      <c r="E23" s="108">
        <v>60</v>
      </c>
      <c r="F23" s="108">
        <v>43.2</v>
      </c>
      <c r="G23" s="437">
        <f>E23*бжу!C36/100</f>
        <v>1.2</v>
      </c>
      <c r="H23" s="437">
        <f>E23*бжу!D36/100</f>
        <v>0.174</v>
      </c>
      <c r="I23" s="437">
        <f>E23*бжу!E36/100</f>
        <v>7.476</v>
      </c>
      <c r="J23" s="437">
        <f>E23*бжу!G36/100</f>
        <v>8.64</v>
      </c>
      <c r="K23" s="437">
        <f>E23*бжу!F36/100</f>
        <v>34.56</v>
      </c>
      <c r="L23" s="108">
        <v>55</v>
      </c>
      <c r="M23" s="219">
        <f t="shared" si="0"/>
        <v>3.3</v>
      </c>
      <c r="N23" s="202"/>
    </row>
    <row r="24" spans="1:14" ht="142.5" customHeight="1">
      <c r="A24" s="634"/>
      <c r="B24" s="634"/>
      <c r="C24" s="653"/>
      <c r="D24" s="113" t="s">
        <v>311</v>
      </c>
      <c r="E24" s="108">
        <v>22</v>
      </c>
      <c r="F24" s="108">
        <v>17.6</v>
      </c>
      <c r="G24" s="437">
        <f>E24*бжу!C40/100</f>
        <v>0.396</v>
      </c>
      <c r="H24" s="437">
        <f>E24*бжу!D40/100</f>
        <v>0.0176</v>
      </c>
      <c r="I24" s="437">
        <f>E24*бжу!E50/100</f>
        <v>0</v>
      </c>
      <c r="J24" s="437">
        <f>E24*бжу!G40/100</f>
        <v>7.92</v>
      </c>
      <c r="K24" s="437">
        <f>E24*бжу!F40/100</f>
        <v>4.752000000000001</v>
      </c>
      <c r="L24" s="108">
        <v>55</v>
      </c>
      <c r="M24" s="219">
        <f t="shared" si="0"/>
        <v>1.21</v>
      </c>
      <c r="N24" s="202"/>
    </row>
    <row r="25" spans="1:14" ht="63.75" customHeight="1">
      <c r="A25" s="634"/>
      <c r="B25" s="634"/>
      <c r="C25" s="653"/>
      <c r="D25" s="113" t="s">
        <v>33</v>
      </c>
      <c r="E25" s="108">
        <v>11</v>
      </c>
      <c r="F25" s="108">
        <v>8.8</v>
      </c>
      <c r="G25" s="437">
        <f>E25*бжу!C37/100</f>
        <v>0.14300000000000002</v>
      </c>
      <c r="H25" s="437">
        <f>E25*бжу!D37/100</f>
        <v>0.0088</v>
      </c>
      <c r="I25" s="437">
        <f>E25*бжу!E37/100</f>
        <v>0.7392</v>
      </c>
      <c r="J25" s="437">
        <f>E25*бжу!G37/100</f>
        <v>0.44</v>
      </c>
      <c r="K25" s="437">
        <f>E25*бжу!F37/100</f>
        <v>2.992</v>
      </c>
      <c r="L25" s="108">
        <v>50</v>
      </c>
      <c r="M25" s="219">
        <f t="shared" si="0"/>
        <v>0.55</v>
      </c>
      <c r="N25" s="202"/>
    </row>
    <row r="26" spans="1:14" ht="63.75" customHeight="1">
      <c r="A26" s="634"/>
      <c r="B26" s="634"/>
      <c r="C26" s="653"/>
      <c r="D26" s="113" t="s">
        <v>16</v>
      </c>
      <c r="E26" s="108">
        <v>5</v>
      </c>
      <c r="F26" s="108">
        <v>4.2</v>
      </c>
      <c r="G26" s="437">
        <f>E26*бжу!C38/100</f>
        <v>0.07</v>
      </c>
      <c r="H26" s="437">
        <f>E26*бжу!D38/100</f>
        <v>0</v>
      </c>
      <c r="I26" s="437">
        <f>E26*бжу!E38/100</f>
        <v>0.41150000000000003</v>
      </c>
      <c r="J26" s="437">
        <f>E26*бжу!G38/100</f>
        <v>0.42</v>
      </c>
      <c r="K26" s="437">
        <f>E26*бжу!F38/100</f>
        <v>1.72</v>
      </c>
      <c r="L26" s="108">
        <v>42</v>
      </c>
      <c r="M26" s="219">
        <f t="shared" si="0"/>
        <v>0.21</v>
      </c>
      <c r="N26" s="202"/>
    </row>
    <row r="27" spans="1:14" ht="128.25" customHeight="1">
      <c r="A27" s="634"/>
      <c r="B27" s="634"/>
      <c r="C27" s="654"/>
      <c r="D27" s="113" t="s">
        <v>297</v>
      </c>
      <c r="E27" s="108">
        <v>1</v>
      </c>
      <c r="F27" s="108">
        <v>1</v>
      </c>
      <c r="G27" s="437">
        <f>E27*бжу!C15/100</f>
        <v>0</v>
      </c>
      <c r="H27" s="437">
        <f>E27*бжу!D15/100</f>
        <v>0.9990000000000001</v>
      </c>
      <c r="I27" s="437">
        <f>E27*бжу!E15/100</f>
        <v>0</v>
      </c>
      <c r="J27" s="437">
        <f>E27*бжу!G15/100</f>
        <v>0</v>
      </c>
      <c r="K27" s="437">
        <f>E27*бжу!F15/100</f>
        <v>8.99</v>
      </c>
      <c r="L27" s="108">
        <v>157</v>
      </c>
      <c r="M27" s="219">
        <f t="shared" si="0"/>
        <v>0.157</v>
      </c>
      <c r="N27" s="202"/>
    </row>
    <row r="28" spans="1:14" ht="63.75" customHeight="1">
      <c r="A28" s="624"/>
      <c r="B28" s="624"/>
      <c r="C28" s="624"/>
      <c r="D28" s="624"/>
      <c r="E28" s="624"/>
      <c r="F28" s="624"/>
      <c r="G28" s="438">
        <f>G22+G23+G24+G25+G26+G27</f>
        <v>3.945</v>
      </c>
      <c r="H28" s="438">
        <f>H22+H23+H24+H25+H26+H27</f>
        <v>2.3994</v>
      </c>
      <c r="I28" s="438">
        <f>I22+I23+I24+I25+I26+I27</f>
        <v>8.6267</v>
      </c>
      <c r="J28" s="438">
        <f>J22+J23+J24+J25+J26+J27</f>
        <v>17.420000000000005</v>
      </c>
      <c r="K28" s="438">
        <f>K22+K23+K24+K25+K26+K27</f>
        <v>72.454</v>
      </c>
      <c r="L28" s="64"/>
      <c r="M28" s="218">
        <f>SUM(M22:M27)</f>
        <v>11.499000000000002</v>
      </c>
      <c r="N28" s="203"/>
    </row>
    <row r="29" spans="1:13" ht="63.75" customHeight="1">
      <c r="A29" s="655" t="s">
        <v>136</v>
      </c>
      <c r="B29" s="658" t="s">
        <v>206</v>
      </c>
      <c r="C29" s="331"/>
      <c r="D29" s="114" t="s">
        <v>41</v>
      </c>
      <c r="E29" s="14">
        <v>150</v>
      </c>
      <c r="F29" s="14">
        <v>108</v>
      </c>
      <c r="G29" s="437">
        <f>E29*бжу!C36/100</f>
        <v>3</v>
      </c>
      <c r="H29" s="437">
        <f>E29*бжу!D36/100</f>
        <v>0.435</v>
      </c>
      <c r="I29" s="437">
        <f>E29*бжу!E36/100</f>
        <v>18.69</v>
      </c>
      <c r="J29" s="437">
        <f>E29*бжу!G36/100</f>
        <v>21.6</v>
      </c>
      <c r="K29" s="437">
        <f>E29*бжу!F36/100</f>
        <v>86.4</v>
      </c>
      <c r="L29" s="14">
        <v>55</v>
      </c>
      <c r="M29" s="219">
        <f aca="true" t="shared" si="1" ref="M29:M36">L29*E29/1000</f>
        <v>8.25</v>
      </c>
    </row>
    <row r="30" spans="1:13" ht="63.75" customHeight="1">
      <c r="A30" s="656"/>
      <c r="B30" s="659"/>
      <c r="C30" s="332"/>
      <c r="D30" s="114" t="s">
        <v>32</v>
      </c>
      <c r="E30" s="14">
        <v>25</v>
      </c>
      <c r="F30" s="14">
        <v>25</v>
      </c>
      <c r="G30" s="437">
        <f>E30*бжу!C17/100</f>
        <v>0.7</v>
      </c>
      <c r="H30" s="437">
        <f>E30*бжу!D17/100</f>
        <v>0.8</v>
      </c>
      <c r="I30" s="437">
        <f>E30*бжу!E17/100</f>
        <v>2.35</v>
      </c>
      <c r="J30" s="437">
        <f>E30*бжу!G17/100</f>
        <v>0.325</v>
      </c>
      <c r="K30" s="437">
        <f>E30*бжу!F17/100</f>
        <v>14.5</v>
      </c>
      <c r="L30" s="14">
        <v>46</v>
      </c>
      <c r="M30" s="219">
        <f t="shared" si="1"/>
        <v>1.15</v>
      </c>
    </row>
    <row r="31" spans="1:13" ht="63.75" customHeight="1">
      <c r="A31" s="656"/>
      <c r="B31" s="659"/>
      <c r="C31" s="332"/>
      <c r="D31" s="114" t="s">
        <v>110</v>
      </c>
      <c r="E31" s="14">
        <v>4</v>
      </c>
      <c r="F31" s="14">
        <v>4</v>
      </c>
      <c r="G31" s="437">
        <f>E31*бжу!C14/100</f>
        <v>0.1</v>
      </c>
      <c r="H31" s="437">
        <f>E31*бжу!D14/100</f>
        <v>2.46</v>
      </c>
      <c r="I31" s="437">
        <f>E31*бжу!E14/100</f>
        <v>0.272</v>
      </c>
      <c r="J31" s="437">
        <f>E31*бжу!G14/100</f>
        <v>0</v>
      </c>
      <c r="K31" s="437">
        <f>E31*бжу!F14/100</f>
        <v>22.64</v>
      </c>
      <c r="L31" s="14">
        <v>500</v>
      </c>
      <c r="M31" s="219">
        <f t="shared" si="1"/>
        <v>2</v>
      </c>
    </row>
    <row r="32" spans="1:13" ht="63.75" customHeight="1">
      <c r="A32" s="656"/>
      <c r="B32" s="659"/>
      <c r="C32" s="332"/>
      <c r="D32" s="114" t="s">
        <v>249</v>
      </c>
      <c r="E32" s="115">
        <v>50</v>
      </c>
      <c r="F32" s="15">
        <v>50</v>
      </c>
      <c r="G32" s="437">
        <f>E32*бжу!C24/100</f>
        <v>8.9</v>
      </c>
      <c r="H32" s="437">
        <f>E32*бжу!D24/100</f>
        <v>5</v>
      </c>
      <c r="I32" s="437">
        <f>E32*бжу!E24/100</f>
        <v>0</v>
      </c>
      <c r="J32" s="437">
        <f>E32*бжу!G24/100</f>
        <v>0</v>
      </c>
      <c r="K32" s="437">
        <f>E32*бжу!F24/100</f>
        <v>81</v>
      </c>
      <c r="L32" s="14">
        <v>506</v>
      </c>
      <c r="M32" s="219">
        <f t="shared" si="1"/>
        <v>25.3</v>
      </c>
    </row>
    <row r="33" spans="1:13" ht="63.75" customHeight="1">
      <c r="A33" s="656"/>
      <c r="B33" s="659"/>
      <c r="C33" s="332"/>
      <c r="D33" s="114" t="s">
        <v>257</v>
      </c>
      <c r="E33" s="14">
        <v>8</v>
      </c>
      <c r="F33" s="14">
        <v>7</v>
      </c>
      <c r="G33" s="437">
        <f>E33*бжу!C38/100</f>
        <v>0.11199999999999999</v>
      </c>
      <c r="H33" s="437">
        <f>E33*бжу!D38/100</f>
        <v>0</v>
      </c>
      <c r="I33" s="437">
        <f>E33*бжу!E38/100</f>
        <v>0.6584</v>
      </c>
      <c r="J33" s="437">
        <f>E33*бжу!G38/100</f>
        <v>0.672</v>
      </c>
      <c r="K33" s="437">
        <f>E33*бжу!F38/100</f>
        <v>2.752</v>
      </c>
      <c r="L33" s="14">
        <v>42</v>
      </c>
      <c r="M33" s="219">
        <f t="shared" si="1"/>
        <v>0.336</v>
      </c>
    </row>
    <row r="34" spans="1:13" ht="63.75" customHeight="1">
      <c r="A34" s="656"/>
      <c r="B34" s="659"/>
      <c r="C34" s="332" t="s">
        <v>340</v>
      </c>
      <c r="D34" s="114" t="s">
        <v>33</v>
      </c>
      <c r="E34" s="14">
        <v>20</v>
      </c>
      <c r="F34" s="14">
        <v>16</v>
      </c>
      <c r="G34" s="437">
        <f>E34*бжу!C37/100</f>
        <v>0.26</v>
      </c>
      <c r="H34" s="437">
        <f>E34*бжу!D37/100</f>
        <v>0.016</v>
      </c>
      <c r="I34" s="437">
        <f>E34*бжу!E37/100</f>
        <v>1.344</v>
      </c>
      <c r="J34" s="437">
        <f>E34*бжу!G37/100</f>
        <v>0.8</v>
      </c>
      <c r="K34" s="437">
        <f>E34*бжу!F37/100</f>
        <v>5.44</v>
      </c>
      <c r="L34" s="14">
        <v>50</v>
      </c>
      <c r="M34" s="219">
        <f t="shared" si="1"/>
        <v>1</v>
      </c>
    </row>
    <row r="35" spans="1:13" ht="63.75" customHeight="1">
      <c r="A35" s="656"/>
      <c r="B35" s="659"/>
      <c r="C35" s="332"/>
      <c r="D35" s="111" t="s">
        <v>297</v>
      </c>
      <c r="E35" s="112">
        <v>3</v>
      </c>
      <c r="F35" s="15">
        <v>3</v>
      </c>
      <c r="G35" s="437">
        <f>E35*бжу!C15/100</f>
        <v>0</v>
      </c>
      <c r="H35" s="437">
        <f>E35*бжу!D15/100</f>
        <v>2.9970000000000003</v>
      </c>
      <c r="I35" s="437">
        <f>E35*бжу!E15/100</f>
        <v>0</v>
      </c>
      <c r="J35" s="437">
        <f>E35*бжу!G15/100</f>
        <v>0</v>
      </c>
      <c r="K35" s="437">
        <f>E35*бжу!F15/100</f>
        <v>26.97</v>
      </c>
      <c r="L35" s="17">
        <v>157</v>
      </c>
      <c r="M35" s="219">
        <f>L35*E35/1000</f>
        <v>0.471</v>
      </c>
    </row>
    <row r="36" spans="1:13" ht="63.75" customHeight="1">
      <c r="A36" s="657"/>
      <c r="B36" s="660"/>
      <c r="C36" s="333"/>
      <c r="D36" s="114" t="s">
        <v>273</v>
      </c>
      <c r="E36" s="14">
        <v>1</v>
      </c>
      <c r="F36" s="14">
        <v>1</v>
      </c>
      <c r="G36" s="437">
        <f>E36*бжу!C21/100</f>
        <v>0.10300000000000001</v>
      </c>
      <c r="H36" s="437">
        <f>E36*бжу!D21/100</f>
        <v>0.011000000000000001</v>
      </c>
      <c r="I36" s="437">
        <f>E36*бжу!E21/100</f>
        <v>0.69</v>
      </c>
      <c r="J36" s="437">
        <f>E36*бжу!G21/100</f>
        <v>0</v>
      </c>
      <c r="K36" s="437">
        <f>E36*бжу!F21/100</f>
        <v>3.34</v>
      </c>
      <c r="L36" s="14">
        <v>40</v>
      </c>
      <c r="M36" s="219">
        <f t="shared" si="1"/>
        <v>0.04</v>
      </c>
    </row>
    <row r="37" spans="1:13" ht="63.75" customHeight="1">
      <c r="A37" s="624"/>
      <c r="B37" s="624"/>
      <c r="C37" s="624"/>
      <c r="D37" s="624"/>
      <c r="E37" s="624"/>
      <c r="F37" s="624"/>
      <c r="G37" s="438">
        <f>G29+G30+G31+G32+G33+G34+G35+G36</f>
        <v>13.175</v>
      </c>
      <c r="H37" s="438">
        <f>H29+H30+H31+H32+H33+H34+H35+H36</f>
        <v>11.719</v>
      </c>
      <c r="I37" s="438">
        <f>I29+I30+I31+I32+I33+I34+I35+I36</f>
        <v>24.004400000000004</v>
      </c>
      <c r="J37" s="438">
        <f>J29+J30+J31+J32+J33+J34+J35+J36</f>
        <v>23.397000000000002</v>
      </c>
      <c r="K37" s="438">
        <f>K29+K30+K31+K32+K33+K34+K35+K36</f>
        <v>243.04200000000003</v>
      </c>
      <c r="L37" s="64"/>
      <c r="M37" s="218">
        <f>SUM(M29:M36)</f>
        <v>38.547</v>
      </c>
    </row>
    <row r="38" spans="1:13" ht="63.75" customHeight="1">
      <c r="A38" s="646" t="s">
        <v>152</v>
      </c>
      <c r="B38" s="647">
        <v>150</v>
      </c>
      <c r="C38" s="651">
        <v>394</v>
      </c>
      <c r="D38" s="16" t="s">
        <v>126</v>
      </c>
      <c r="E38" s="17">
        <v>9</v>
      </c>
      <c r="F38" s="17">
        <v>9</v>
      </c>
      <c r="G38" s="437">
        <f>E38*бжу!C35/100</f>
        <v>0</v>
      </c>
      <c r="H38" s="437">
        <f>E38*бжу!D35/100</f>
        <v>0.396</v>
      </c>
      <c r="I38" s="437">
        <f>E38*бжу!E35/100</f>
        <v>0.558</v>
      </c>
      <c r="J38" s="437">
        <f>E38*бжу!G35/100</f>
        <v>0.72</v>
      </c>
      <c r="K38" s="437">
        <f>E38*бжу!F35/100</f>
        <v>25.11</v>
      </c>
      <c r="L38" s="15">
        <v>390</v>
      </c>
      <c r="M38" s="219">
        <f>L38*E38/1000</f>
        <v>3.51</v>
      </c>
    </row>
    <row r="39" spans="1:13" ht="63.75" customHeight="1">
      <c r="A39" s="646"/>
      <c r="B39" s="647"/>
      <c r="C39" s="651"/>
      <c r="D39" s="16" t="s">
        <v>296</v>
      </c>
      <c r="E39" s="108">
        <v>5</v>
      </c>
      <c r="F39" s="108">
        <v>5</v>
      </c>
      <c r="G39" s="437">
        <f>E39*бжу!C19/100</f>
        <v>0</v>
      </c>
      <c r="H39" s="437">
        <f>E39*бжу!D19/100</f>
        <v>0</v>
      </c>
      <c r="I39" s="437">
        <f>E39*бжу!E19/100</f>
        <v>4.99</v>
      </c>
      <c r="J39" s="437">
        <f>E39*бжу!G19/100</f>
        <v>0</v>
      </c>
      <c r="K39" s="437">
        <f>E39*бжу!F19/100</f>
        <v>18.95</v>
      </c>
      <c r="L39" s="15">
        <v>60</v>
      </c>
      <c r="M39" s="219">
        <f>L39*E39/1000</f>
        <v>0.3</v>
      </c>
    </row>
    <row r="40" spans="1:13" ht="63.75" customHeight="1">
      <c r="A40" s="624"/>
      <c r="B40" s="624"/>
      <c r="C40" s="624"/>
      <c r="D40" s="624"/>
      <c r="E40" s="624"/>
      <c r="F40" s="624"/>
      <c r="G40" s="438">
        <f>G38+G39</f>
        <v>0</v>
      </c>
      <c r="H40" s="438">
        <f>H38+H39</f>
        <v>0.396</v>
      </c>
      <c r="I40" s="438">
        <f>I38+I39</f>
        <v>5.548</v>
      </c>
      <c r="J40" s="438">
        <f>J38+J39</f>
        <v>0.72</v>
      </c>
      <c r="K40" s="438">
        <f>K38+K39</f>
        <v>44.06</v>
      </c>
      <c r="L40" s="64"/>
      <c r="M40" s="217">
        <f>M38+M39</f>
        <v>3.8099999999999996</v>
      </c>
    </row>
    <row r="41" spans="1:13" ht="63.75" customHeight="1">
      <c r="A41" s="63" t="s">
        <v>34</v>
      </c>
      <c r="B41" s="105">
        <v>35</v>
      </c>
      <c r="C41" s="105"/>
      <c r="D41" s="111" t="s">
        <v>19</v>
      </c>
      <c r="E41" s="15">
        <v>35</v>
      </c>
      <c r="F41" s="15">
        <v>35</v>
      </c>
      <c r="G41" s="438">
        <f>E41*бжу!C23/100</f>
        <v>2.31</v>
      </c>
      <c r="H41" s="438">
        <f>E41*бжу!D23/100</f>
        <v>0.42</v>
      </c>
      <c r="I41" s="438">
        <f>E41*бжу!E23/100</f>
        <v>12.355</v>
      </c>
      <c r="J41" s="438">
        <f>E41*бжу!G23/100</f>
        <v>0</v>
      </c>
      <c r="K41" s="438">
        <f>E41*бжу!F23/100</f>
        <v>63.35</v>
      </c>
      <c r="L41" s="15">
        <v>62</v>
      </c>
      <c r="M41" s="217">
        <f>L41*E41/1000</f>
        <v>2.17</v>
      </c>
    </row>
    <row r="42" spans="1:13" ht="63.75" customHeight="1">
      <c r="A42" s="630" t="s">
        <v>23</v>
      </c>
      <c r="B42" s="630"/>
      <c r="C42" s="630"/>
      <c r="D42" s="630"/>
      <c r="E42" s="630"/>
      <c r="F42" s="630"/>
      <c r="G42" s="439">
        <f>G28+G37+G40+G41</f>
        <v>19.43</v>
      </c>
      <c r="H42" s="439">
        <f>H28+H37+H40+H41</f>
        <v>14.9344</v>
      </c>
      <c r="I42" s="439">
        <f>I28+I37+I40+I41</f>
        <v>50.53410000000001</v>
      </c>
      <c r="J42" s="439">
        <f>J28+J37+J40+J41</f>
        <v>41.537000000000006</v>
      </c>
      <c r="K42" s="439">
        <f>K28+K37+K40+K41</f>
        <v>422.90600000000006</v>
      </c>
      <c r="L42" s="325"/>
      <c r="M42" s="326">
        <f>M28+M37+M40+M41</f>
        <v>56.026</v>
      </c>
    </row>
    <row r="43" spans="1:13" ht="63.75" customHeight="1">
      <c r="A43" s="635" t="s">
        <v>20</v>
      </c>
      <c r="B43" s="636"/>
      <c r="C43" s="636"/>
      <c r="D43" s="636"/>
      <c r="E43" s="636"/>
      <c r="F43" s="636"/>
      <c r="G43" s="636"/>
      <c r="H43" s="636"/>
      <c r="I43" s="636"/>
      <c r="J43" s="636"/>
      <c r="K43" s="636"/>
      <c r="L43" s="636"/>
      <c r="M43" s="637"/>
    </row>
    <row r="44" spans="1:13" s="8" customFormat="1" ht="69.75" customHeight="1">
      <c r="A44" s="631" t="s">
        <v>196</v>
      </c>
      <c r="B44" s="633">
        <v>130</v>
      </c>
      <c r="C44" s="633">
        <v>182</v>
      </c>
      <c r="D44" s="113" t="s">
        <v>131</v>
      </c>
      <c r="E44" s="108">
        <v>32</v>
      </c>
      <c r="F44" s="108">
        <v>32</v>
      </c>
      <c r="G44" s="437">
        <f>E44*бжу!C6/100</f>
        <v>3.4560000000000004</v>
      </c>
      <c r="H44" s="437">
        <f>E44*бжу!D6/100</f>
        <v>0.992</v>
      </c>
      <c r="I44" s="437">
        <f>E44*бжу!E6/100</f>
        <v>20.24</v>
      </c>
      <c r="J44" s="437">
        <f>E44*бжу!G6/100</f>
        <v>0</v>
      </c>
      <c r="K44" s="437">
        <f>E44*бжу!F6/100</f>
        <v>91.52</v>
      </c>
      <c r="L44" s="17">
        <v>115</v>
      </c>
      <c r="M44" s="357">
        <f>E44*L44/1000</f>
        <v>3.68</v>
      </c>
    </row>
    <row r="45" spans="1:13" s="8" customFormat="1" ht="81" customHeight="1">
      <c r="A45" s="632"/>
      <c r="B45" s="632"/>
      <c r="C45" s="633"/>
      <c r="D45" s="113" t="s">
        <v>18</v>
      </c>
      <c r="E45" s="15">
        <v>40</v>
      </c>
      <c r="F45" s="15">
        <v>40</v>
      </c>
      <c r="G45" s="437">
        <f>E45*бжу!C17/100</f>
        <v>1.12</v>
      </c>
      <c r="H45" s="437">
        <f>E45*бжу!D17/100</f>
        <v>1.28</v>
      </c>
      <c r="I45" s="437">
        <f>E45*бжу!E17/100</f>
        <v>3.76</v>
      </c>
      <c r="J45" s="437">
        <f>E45*бжу!G17/100</f>
        <v>0.52</v>
      </c>
      <c r="K45" s="437">
        <f>E45*бжу!F17/100</f>
        <v>23.2</v>
      </c>
      <c r="L45" s="15">
        <v>46</v>
      </c>
      <c r="M45" s="357">
        <f>L45*E45/1000</f>
        <v>1.84</v>
      </c>
    </row>
    <row r="46" spans="1:13" s="8" customFormat="1" ht="126" customHeight="1">
      <c r="A46" s="632"/>
      <c r="B46" s="632"/>
      <c r="C46" s="633"/>
      <c r="D46" s="113" t="s">
        <v>10</v>
      </c>
      <c r="E46" s="108">
        <v>3</v>
      </c>
      <c r="F46" s="108">
        <v>3</v>
      </c>
      <c r="G46" s="437">
        <f>E46*бжу!C14/100</f>
        <v>0.075</v>
      </c>
      <c r="H46" s="437">
        <f>E46*бжу!D14/100</f>
        <v>1.845</v>
      </c>
      <c r="I46" s="437">
        <f>E46*бжу!E14/100</f>
        <v>0.204</v>
      </c>
      <c r="J46" s="437">
        <f>E46*бжу!G14/100</f>
        <v>0</v>
      </c>
      <c r="K46" s="437">
        <f>E46*бжу!F14/100</f>
        <v>16.98</v>
      </c>
      <c r="L46" s="108">
        <v>500</v>
      </c>
      <c r="M46" s="357">
        <f>L46*E46/1000</f>
        <v>1.5</v>
      </c>
    </row>
    <row r="47" spans="1:13" s="8" customFormat="1" ht="81" customHeight="1">
      <c r="A47" s="624"/>
      <c r="B47" s="624"/>
      <c r="C47" s="624"/>
      <c r="D47" s="624"/>
      <c r="E47" s="624"/>
      <c r="F47" s="624"/>
      <c r="G47" s="438">
        <f>G44+G45+G46</f>
        <v>4.651000000000001</v>
      </c>
      <c r="H47" s="438">
        <f>H44+H45+H46</f>
        <v>4.117</v>
      </c>
      <c r="I47" s="438">
        <f>I44+I45+I46</f>
        <v>24.204</v>
      </c>
      <c r="J47" s="438">
        <f>J44+J45+J46</f>
        <v>0.52</v>
      </c>
      <c r="K47" s="438">
        <f>K44+K45+K46</f>
        <v>131.7</v>
      </c>
      <c r="L47" s="64"/>
      <c r="M47" s="358">
        <f>SUM(M44:M46)</f>
        <v>7.0200000000000005</v>
      </c>
    </row>
    <row r="48" spans="1:13" ht="63.75" customHeight="1">
      <c r="A48" s="628" t="s">
        <v>47</v>
      </c>
      <c r="B48" s="629">
        <v>200</v>
      </c>
      <c r="C48" s="629">
        <v>416</v>
      </c>
      <c r="D48" s="111" t="s">
        <v>320</v>
      </c>
      <c r="E48" s="15">
        <v>1</v>
      </c>
      <c r="F48" s="15">
        <v>1</v>
      </c>
      <c r="G48" s="437">
        <f>E48*бжу!C29/100</f>
        <v>0.135</v>
      </c>
      <c r="H48" s="437">
        <f>E48*бжу!D29/100</f>
        <v>0.54</v>
      </c>
      <c r="I48" s="437">
        <f>E48*бжу!E29/100</f>
        <v>0.18600000000000003</v>
      </c>
      <c r="J48" s="437">
        <f>E48*бжу!G29/100</f>
        <v>0</v>
      </c>
      <c r="K48" s="437">
        <f>E48*бжу!F29/100</f>
        <v>6.1</v>
      </c>
      <c r="L48" s="15">
        <v>605</v>
      </c>
      <c r="M48" s="219">
        <f>L48*E48/1000</f>
        <v>0.605</v>
      </c>
    </row>
    <row r="49" spans="1:13" ht="63.75" customHeight="1">
      <c r="A49" s="628"/>
      <c r="B49" s="629"/>
      <c r="C49" s="629"/>
      <c r="D49" s="111" t="s">
        <v>32</v>
      </c>
      <c r="E49" s="15">
        <v>100</v>
      </c>
      <c r="F49" s="15">
        <v>100</v>
      </c>
      <c r="G49" s="437">
        <f>E49*бжу!C17/100</f>
        <v>2.8</v>
      </c>
      <c r="H49" s="437">
        <f>E49*бжу!D17/100</f>
        <v>3.2</v>
      </c>
      <c r="I49" s="437">
        <f>E49*бжу!E17/100</f>
        <v>9.4</v>
      </c>
      <c r="J49" s="437">
        <f>E49*бжу!G17/100</f>
        <v>1.3</v>
      </c>
      <c r="K49" s="437">
        <f>E49*бжу!F17/100</f>
        <v>58</v>
      </c>
      <c r="L49" s="15">
        <v>46</v>
      </c>
      <c r="M49" s="219">
        <f>L49*E49/1000</f>
        <v>4.6</v>
      </c>
    </row>
    <row r="50" spans="1:13" ht="63.75" customHeight="1">
      <c r="A50" s="628"/>
      <c r="B50" s="629"/>
      <c r="C50" s="629"/>
      <c r="D50" s="111" t="s">
        <v>298</v>
      </c>
      <c r="E50" s="108">
        <v>6</v>
      </c>
      <c r="F50" s="108">
        <v>6</v>
      </c>
      <c r="G50" s="437">
        <f>E50*бжу!C19/100</f>
        <v>0</v>
      </c>
      <c r="H50" s="437">
        <f>E50*бжу!D19/100</f>
        <v>0</v>
      </c>
      <c r="I50" s="437">
        <f>E50*бжу!E19/100</f>
        <v>5.9879999999999995</v>
      </c>
      <c r="J50" s="437">
        <f>E50*бжу!G19/100</f>
        <v>0</v>
      </c>
      <c r="K50" s="437">
        <f>E50*бжу!F19/100</f>
        <v>22.74</v>
      </c>
      <c r="L50" s="15">
        <v>60</v>
      </c>
      <c r="M50" s="219">
        <f>L50*E50/1000</f>
        <v>0.36</v>
      </c>
    </row>
    <row r="51" spans="1:13" ht="63.75" customHeight="1">
      <c r="A51" s="624"/>
      <c r="B51" s="624"/>
      <c r="C51" s="624"/>
      <c r="D51" s="624"/>
      <c r="E51" s="624"/>
      <c r="F51" s="624"/>
      <c r="G51" s="438">
        <f>G48+G49+G50</f>
        <v>2.9349999999999996</v>
      </c>
      <c r="H51" s="438">
        <f>H48+H49+H50</f>
        <v>3.74</v>
      </c>
      <c r="I51" s="438">
        <f>I48+I49+I50</f>
        <v>15.574</v>
      </c>
      <c r="J51" s="438">
        <f>J48+J49+J50</f>
        <v>1.3</v>
      </c>
      <c r="K51" s="438">
        <f>K48+K49+K50</f>
        <v>86.83999999999999</v>
      </c>
      <c r="L51" s="64"/>
      <c r="M51" s="218">
        <f>SUM(M48:M50)</f>
        <v>5.565</v>
      </c>
    </row>
    <row r="52" spans="1:13" s="8" customFormat="1" ht="64.5" customHeight="1">
      <c r="A52" s="116" t="s">
        <v>142</v>
      </c>
      <c r="B52" s="64">
        <v>25</v>
      </c>
      <c r="C52" s="64"/>
      <c r="D52" s="107" t="s">
        <v>262</v>
      </c>
      <c r="E52" s="15">
        <v>25</v>
      </c>
      <c r="F52" s="15">
        <v>25</v>
      </c>
      <c r="G52" s="436">
        <v>0.7</v>
      </c>
      <c r="H52" s="436">
        <v>0.24</v>
      </c>
      <c r="I52" s="436">
        <v>14.6</v>
      </c>
      <c r="J52" s="436">
        <v>0</v>
      </c>
      <c r="K52" s="436">
        <v>61.8</v>
      </c>
      <c r="L52" s="112">
        <v>100</v>
      </c>
      <c r="M52" s="217">
        <f>L52*E52/1000</f>
        <v>2.5</v>
      </c>
    </row>
    <row r="53" spans="1:13" ht="63.75" customHeight="1">
      <c r="A53" s="116" t="s">
        <v>35</v>
      </c>
      <c r="B53" s="64">
        <v>30</v>
      </c>
      <c r="C53" s="64"/>
      <c r="D53" s="111" t="s">
        <v>11</v>
      </c>
      <c r="E53" s="15">
        <v>30</v>
      </c>
      <c r="F53" s="15">
        <v>30</v>
      </c>
      <c r="G53" s="438">
        <f>E53*бжу!C22/100</f>
        <v>2.61</v>
      </c>
      <c r="H53" s="438">
        <f>E53*бжу!D22/100</f>
        <v>0.45</v>
      </c>
      <c r="I53" s="438">
        <f>E53*бжу!E22/100</f>
        <v>12</v>
      </c>
      <c r="J53" s="438">
        <f>E53*бжу!G22/100</f>
        <v>0</v>
      </c>
      <c r="K53" s="438">
        <f>E53*бжу!F22/100</f>
        <v>62.7</v>
      </c>
      <c r="L53" s="15">
        <v>62</v>
      </c>
      <c r="M53" s="217">
        <f>L53*E53/1000</f>
        <v>1.86</v>
      </c>
    </row>
    <row r="54" spans="1:13" ht="63.75" customHeight="1">
      <c r="A54" s="630" t="s">
        <v>25</v>
      </c>
      <c r="B54" s="630"/>
      <c r="C54" s="630"/>
      <c r="D54" s="630"/>
      <c r="E54" s="630"/>
      <c r="F54" s="630"/>
      <c r="G54" s="439">
        <f>G47+G51+G52+G53</f>
        <v>10.895999999999999</v>
      </c>
      <c r="H54" s="439">
        <f>H47+H51+H52+H53</f>
        <v>8.546999999999999</v>
      </c>
      <c r="I54" s="439">
        <f>I47+I51+I52+I53</f>
        <v>66.378</v>
      </c>
      <c r="J54" s="439">
        <f>J47+J51+J52+J53</f>
        <v>1.82</v>
      </c>
      <c r="K54" s="439">
        <f>K47+K51+K52+K53</f>
        <v>343.03999999999996</v>
      </c>
      <c r="L54" s="325"/>
      <c r="M54" s="326">
        <f>M47+M51+M52+M53</f>
        <v>16.945</v>
      </c>
    </row>
    <row r="55" spans="1:13" s="10" customFormat="1" ht="72.75" customHeight="1">
      <c r="A55" s="361" t="s">
        <v>219</v>
      </c>
      <c r="B55" s="361">
        <v>3</v>
      </c>
      <c r="C55" s="361"/>
      <c r="D55" s="366" t="s">
        <v>218</v>
      </c>
      <c r="E55" s="327">
        <v>3</v>
      </c>
      <c r="F55" s="327">
        <v>3</v>
      </c>
      <c r="G55" s="439"/>
      <c r="H55" s="439"/>
      <c r="I55" s="439"/>
      <c r="J55" s="439"/>
      <c r="K55" s="439"/>
      <c r="L55" s="327">
        <v>10.3</v>
      </c>
      <c r="M55" s="367">
        <f>E55*L55/1000</f>
        <v>0.030900000000000004</v>
      </c>
    </row>
    <row r="56" spans="1:13" ht="63.75" customHeight="1">
      <c r="A56" s="645" t="s">
        <v>26</v>
      </c>
      <c r="B56" s="645"/>
      <c r="C56" s="645"/>
      <c r="D56" s="645"/>
      <c r="E56" s="645"/>
      <c r="F56" s="645"/>
      <c r="G56" s="440">
        <f>G17+G20+G42+G54</f>
        <v>42.121</v>
      </c>
      <c r="H56" s="440">
        <f>H17+H20+H42+H54</f>
        <v>35.8866</v>
      </c>
      <c r="I56" s="440">
        <f>I17+I20+I42+I54</f>
        <v>178.2228</v>
      </c>
      <c r="J56" s="440">
        <f>J17+J20+J42+J54</f>
        <v>77.327</v>
      </c>
      <c r="K56" s="440">
        <f>K17+K20+K42+K54</f>
        <v>1128.086</v>
      </c>
      <c r="L56" s="329"/>
      <c r="M56" s="330">
        <f>M17+M20+M42+M54+M55</f>
        <v>100.32390000000001</v>
      </c>
    </row>
    <row r="57" spans="4:12" ht="61.5">
      <c r="D57" s="213"/>
      <c r="E57" s="19"/>
      <c r="F57" s="19"/>
      <c r="G57" s="433"/>
      <c r="H57" s="433"/>
      <c r="I57" s="433"/>
      <c r="J57" s="433"/>
      <c r="K57" s="433"/>
      <c r="L57" s="19"/>
    </row>
    <row r="58" spans="4:12" ht="61.5">
      <c r="D58" s="213"/>
      <c r="E58" s="19"/>
      <c r="F58" s="19"/>
      <c r="G58" s="433"/>
      <c r="H58" s="433"/>
      <c r="I58" s="433"/>
      <c r="J58" s="433"/>
      <c r="K58" s="433"/>
      <c r="L58" s="19"/>
    </row>
  </sheetData>
  <sheetProtection/>
  <mergeCells count="40">
    <mergeCell ref="B48:B50"/>
    <mergeCell ref="B44:B46"/>
    <mergeCell ref="C38:C39"/>
    <mergeCell ref="C22:C27"/>
    <mergeCell ref="A28:F28"/>
    <mergeCell ref="A51:F51"/>
    <mergeCell ref="A43:M43"/>
    <mergeCell ref="A29:A36"/>
    <mergeCell ref="B29:B36"/>
    <mergeCell ref="A40:F40"/>
    <mergeCell ref="A56:F56"/>
    <mergeCell ref="A54:F54"/>
    <mergeCell ref="A38:A39"/>
    <mergeCell ref="B38:B39"/>
    <mergeCell ref="A47:F47"/>
    <mergeCell ref="C5:C8"/>
    <mergeCell ref="A12:F12"/>
    <mergeCell ref="B13:B15"/>
    <mergeCell ref="B10:B11"/>
    <mergeCell ref="A22:A27"/>
    <mergeCell ref="C44:C46"/>
    <mergeCell ref="A17:F17"/>
    <mergeCell ref="A18:M18"/>
    <mergeCell ref="A21:K21"/>
    <mergeCell ref="A4:K4"/>
    <mergeCell ref="A5:A8"/>
    <mergeCell ref="B5:B8"/>
    <mergeCell ref="C10:C11"/>
    <mergeCell ref="A10:A11"/>
    <mergeCell ref="A13:A15"/>
    <mergeCell ref="A9:F9"/>
    <mergeCell ref="A20:F20"/>
    <mergeCell ref="A48:A50"/>
    <mergeCell ref="C48:C50"/>
    <mergeCell ref="A42:F42"/>
    <mergeCell ref="A16:F16"/>
    <mergeCell ref="A44:A46"/>
    <mergeCell ref="C13:C15"/>
    <mergeCell ref="A37:F37"/>
    <mergeCell ref="B22:B27"/>
  </mergeCells>
  <printOptions/>
  <pageMargins left="0.7" right="0.7" top="0.37333333333333335" bottom="0.75" header="0.3" footer="0.3"/>
  <pageSetup horizontalDpi="600" verticalDpi="600" orientation="portrait" paperSize="9" scale="1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25" zoomScaleNormal="24" zoomScaleSheetLayoutView="25" zoomScalePageLayoutView="0" workbookViewId="0" topLeftCell="A22">
      <selection activeCell="E53" sqref="E53"/>
    </sheetView>
  </sheetViews>
  <sheetFormatPr defaultColWidth="9.140625" defaultRowHeight="15"/>
  <cols>
    <col min="1" max="1" width="99.140625" style="204" customWidth="1"/>
    <col min="2" max="3" width="32.28125" style="204" customWidth="1"/>
    <col min="4" max="4" width="77.57421875" style="76" customWidth="1"/>
    <col min="5" max="5" width="36.7109375" style="211" customWidth="1"/>
    <col min="6" max="6" width="32.421875" style="211" customWidth="1"/>
    <col min="7" max="8" width="28.7109375" style="452" customWidth="1"/>
    <col min="9" max="9" width="30.8515625" style="452" customWidth="1"/>
    <col min="10" max="10" width="28.7109375" style="452" customWidth="1"/>
    <col min="11" max="11" width="42.57421875" style="452" customWidth="1"/>
    <col min="12" max="12" width="39.28125" style="211" customWidth="1"/>
    <col min="13" max="13" width="33.28125" style="76" customWidth="1"/>
  </cols>
  <sheetData>
    <row r="1" spans="2:13" ht="45.75">
      <c r="B1" s="205"/>
      <c r="C1" s="205"/>
      <c r="D1" s="220" t="s">
        <v>66</v>
      </c>
      <c r="E1" s="21"/>
      <c r="F1" s="21"/>
      <c r="G1" s="444"/>
      <c r="H1" s="444"/>
      <c r="I1" s="444"/>
      <c r="J1" s="444"/>
      <c r="K1" s="445" t="s">
        <v>293</v>
      </c>
      <c r="L1" s="206"/>
      <c r="M1" s="222"/>
    </row>
    <row r="2" spans="2:13" ht="45.75">
      <c r="B2" s="221"/>
      <c r="C2" s="221"/>
      <c r="D2" s="21" t="s">
        <v>85</v>
      </c>
      <c r="E2" s="21"/>
      <c r="F2" s="21"/>
      <c r="G2" s="444"/>
      <c r="H2" s="444"/>
      <c r="I2" s="444"/>
      <c r="J2" s="444"/>
      <c r="K2" s="444"/>
      <c r="L2" s="21"/>
      <c r="M2" s="222"/>
    </row>
    <row r="3" spans="1:13" ht="125.25" customHeight="1">
      <c r="A3" s="207" t="s">
        <v>220</v>
      </c>
      <c r="B3" s="207" t="s">
        <v>0</v>
      </c>
      <c r="C3" s="208" t="s">
        <v>129</v>
      </c>
      <c r="D3" s="207" t="s">
        <v>1</v>
      </c>
      <c r="E3" s="207" t="s">
        <v>2</v>
      </c>
      <c r="F3" s="207" t="s">
        <v>3</v>
      </c>
      <c r="G3" s="446" t="s">
        <v>4</v>
      </c>
      <c r="H3" s="446" t="s">
        <v>5</v>
      </c>
      <c r="I3" s="446" t="s">
        <v>6</v>
      </c>
      <c r="J3" s="446" t="s">
        <v>128</v>
      </c>
      <c r="K3" s="447" t="s">
        <v>7</v>
      </c>
      <c r="L3" s="42" t="s">
        <v>122</v>
      </c>
      <c r="M3" s="223" t="s">
        <v>221</v>
      </c>
    </row>
    <row r="4" spans="1:13" ht="63.75" customHeight="1">
      <c r="A4" s="661" t="s">
        <v>8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"/>
      <c r="M4" s="78"/>
    </row>
    <row r="5" spans="1:13" ht="63.75" customHeight="1">
      <c r="A5" s="662" t="s">
        <v>194</v>
      </c>
      <c r="B5" s="664">
        <v>150</v>
      </c>
      <c r="C5" s="684">
        <v>182</v>
      </c>
      <c r="D5" s="43" t="s">
        <v>246</v>
      </c>
      <c r="E5" s="77">
        <v>30</v>
      </c>
      <c r="F5" s="25">
        <v>30</v>
      </c>
      <c r="G5" s="448">
        <f>E5*бжу!C8/100</f>
        <v>3.45</v>
      </c>
      <c r="H5" s="448">
        <f>E5*бжу!D8/100</f>
        <v>0.981</v>
      </c>
      <c r="I5" s="448">
        <f>E5*бжу!E8/100</f>
        <v>19.956</v>
      </c>
      <c r="J5" s="448">
        <f>E5*бжу!G8/100</f>
        <v>0</v>
      </c>
      <c r="K5" s="448">
        <f>E5*бжу!F8/100</f>
        <v>103.5</v>
      </c>
      <c r="L5" s="25">
        <v>42</v>
      </c>
      <c r="M5" s="225">
        <f>L5*E5/1000</f>
        <v>1.26</v>
      </c>
    </row>
    <row r="6" spans="1:13" ht="63.75" customHeight="1">
      <c r="A6" s="663"/>
      <c r="B6" s="663"/>
      <c r="C6" s="685"/>
      <c r="D6" s="43" t="s">
        <v>10</v>
      </c>
      <c r="E6" s="11">
        <v>4</v>
      </c>
      <c r="F6" s="11">
        <v>4</v>
      </c>
      <c r="G6" s="448">
        <f>E6*бжу!C14/100</f>
        <v>0.1</v>
      </c>
      <c r="H6" s="448">
        <f>E6*бжу!D14/100</f>
        <v>2.46</v>
      </c>
      <c r="I6" s="448">
        <f>E6*бжу!E14/100</f>
        <v>0.272</v>
      </c>
      <c r="J6" s="448">
        <f>E6*бжу!G4/100</f>
        <v>0</v>
      </c>
      <c r="K6" s="448">
        <f>E6*бжу!F14/100</f>
        <v>22.64</v>
      </c>
      <c r="L6" s="11">
        <v>500</v>
      </c>
      <c r="M6" s="225">
        <f>L6*E6/1000</f>
        <v>2</v>
      </c>
    </row>
    <row r="7" spans="1:13" ht="63.75" customHeight="1">
      <c r="A7" s="663"/>
      <c r="B7" s="663"/>
      <c r="C7" s="685"/>
      <c r="D7" s="43" t="s">
        <v>18</v>
      </c>
      <c r="E7" s="25">
        <v>100</v>
      </c>
      <c r="F7" s="25">
        <v>100</v>
      </c>
      <c r="G7" s="448">
        <f>E7*бжу!C17/100</f>
        <v>2.8</v>
      </c>
      <c r="H7" s="448">
        <f>E7*бжу!D17/100</f>
        <v>3.2</v>
      </c>
      <c r="I7" s="448">
        <f>E7*бжу!E17/100</f>
        <v>9.4</v>
      </c>
      <c r="J7" s="448">
        <f>E7*бжу!G17/100</f>
        <v>1.3</v>
      </c>
      <c r="K7" s="448">
        <f>E7*бжу!F17/100</f>
        <v>58</v>
      </c>
      <c r="L7" s="25">
        <v>46</v>
      </c>
      <c r="M7" s="225">
        <f>L7*E7/1000</f>
        <v>4.6</v>
      </c>
    </row>
    <row r="8" spans="1:13" ht="63.75" customHeight="1">
      <c r="A8" s="663"/>
      <c r="B8" s="663"/>
      <c r="C8" s="686"/>
      <c r="D8" s="43" t="s">
        <v>298</v>
      </c>
      <c r="E8" s="25">
        <v>3</v>
      </c>
      <c r="F8" s="25">
        <v>3</v>
      </c>
      <c r="G8" s="448">
        <f>E8*бжу!C19/100</f>
        <v>0</v>
      </c>
      <c r="H8" s="448">
        <f>E8*бжу!D19/100</f>
        <v>0</v>
      </c>
      <c r="I8" s="448">
        <f>E8*бжу!E19/100</f>
        <v>2.9939999999999998</v>
      </c>
      <c r="J8" s="448">
        <f>E8*бжу!G19/100</f>
        <v>0</v>
      </c>
      <c r="K8" s="448">
        <f>E8*бжу!F19/100</f>
        <v>11.37</v>
      </c>
      <c r="L8" s="25">
        <v>60</v>
      </c>
      <c r="M8" s="225">
        <f>L8*E8/1000</f>
        <v>0.18</v>
      </c>
    </row>
    <row r="9" spans="1:13" ht="63.75" customHeight="1">
      <c r="A9" s="670"/>
      <c r="B9" s="670"/>
      <c r="C9" s="670"/>
      <c r="D9" s="670"/>
      <c r="E9" s="670"/>
      <c r="F9" s="670"/>
      <c r="G9" s="449">
        <f>G5+G6+G7+G8</f>
        <v>6.35</v>
      </c>
      <c r="H9" s="449">
        <f>H5+H6+H7+H8</f>
        <v>6.641</v>
      </c>
      <c r="I9" s="449">
        <f>I5+I6+I7+I8</f>
        <v>32.622</v>
      </c>
      <c r="J9" s="449">
        <f>J5+J6+J7+J8</f>
        <v>1.3</v>
      </c>
      <c r="K9" s="449">
        <f>K5+K6+K7+K8</f>
        <v>195.51</v>
      </c>
      <c r="L9" s="66"/>
      <c r="M9" s="224">
        <f>SUM(M5:M8)</f>
        <v>8.04</v>
      </c>
    </row>
    <row r="10" spans="1:13" ht="63.75" customHeight="1">
      <c r="A10" s="665" t="s">
        <v>195</v>
      </c>
      <c r="B10" s="667" t="s">
        <v>289</v>
      </c>
      <c r="C10" s="667" t="s">
        <v>294</v>
      </c>
      <c r="D10" s="43" t="s">
        <v>11</v>
      </c>
      <c r="E10" s="25">
        <v>30</v>
      </c>
      <c r="F10" s="25">
        <v>30</v>
      </c>
      <c r="G10" s="448">
        <f>E10*бжу!C22/100</f>
        <v>2.61</v>
      </c>
      <c r="H10" s="448">
        <f>E10*бжу!D22/100</f>
        <v>0.45</v>
      </c>
      <c r="I10" s="448">
        <f>E10*бжу!E22/100</f>
        <v>12</v>
      </c>
      <c r="J10" s="448">
        <f>E10*бжу!G22/100</f>
        <v>0</v>
      </c>
      <c r="K10" s="448">
        <f>E10*бжу!F22/100</f>
        <v>62.7</v>
      </c>
      <c r="L10" s="25">
        <v>62</v>
      </c>
      <c r="M10" s="225">
        <f>L10*E10/1000</f>
        <v>1.86</v>
      </c>
    </row>
    <row r="11" spans="1:13" ht="63.75" customHeight="1">
      <c r="A11" s="666"/>
      <c r="B11" s="661"/>
      <c r="C11" s="667"/>
      <c r="D11" s="43" t="s">
        <v>10</v>
      </c>
      <c r="E11" s="25">
        <v>8</v>
      </c>
      <c r="F11" s="25">
        <v>8</v>
      </c>
      <c r="G11" s="448">
        <f>E11*бжу!C14/100</f>
        <v>0.2</v>
      </c>
      <c r="H11" s="448">
        <f>E11*бжу!D14/100</f>
        <v>4.92</v>
      </c>
      <c r="I11" s="448">
        <f>E11*бжу!E14/100</f>
        <v>0.544</v>
      </c>
      <c r="J11" s="448">
        <f>E11*бжу!G14/100</f>
        <v>0</v>
      </c>
      <c r="K11" s="448">
        <f>E11*бжу!F14/100</f>
        <v>45.28</v>
      </c>
      <c r="L11" s="25">
        <v>500</v>
      </c>
      <c r="M11" s="225">
        <f>L11*E11/1000</f>
        <v>4</v>
      </c>
    </row>
    <row r="12" spans="1:13" ht="63.75" customHeight="1">
      <c r="A12" s="670"/>
      <c r="B12" s="670"/>
      <c r="C12" s="670"/>
      <c r="D12" s="670"/>
      <c r="E12" s="670"/>
      <c r="F12" s="670"/>
      <c r="G12" s="449">
        <f>G10+G11</f>
        <v>2.81</v>
      </c>
      <c r="H12" s="449">
        <f>H10+H11</f>
        <v>5.37</v>
      </c>
      <c r="I12" s="449">
        <f>I10+I11</f>
        <v>12.544</v>
      </c>
      <c r="J12" s="449">
        <f>J10+J11</f>
        <v>0</v>
      </c>
      <c r="K12" s="449">
        <f>K10+K11</f>
        <v>107.98</v>
      </c>
      <c r="L12" s="66"/>
      <c r="M12" s="224">
        <f>SUM(M10:M11)</f>
        <v>5.86</v>
      </c>
    </row>
    <row r="13" spans="1:13" ht="63.75" customHeight="1">
      <c r="A13" s="669" t="s">
        <v>171</v>
      </c>
      <c r="B13" s="664">
        <v>200</v>
      </c>
      <c r="C13" s="664">
        <v>414</v>
      </c>
      <c r="D13" s="43" t="s">
        <v>124</v>
      </c>
      <c r="E13" s="25">
        <v>1</v>
      </c>
      <c r="F13" s="25">
        <v>1</v>
      </c>
      <c r="G13" s="448">
        <f>E13*бжу!C28/100</f>
        <v>0</v>
      </c>
      <c r="H13" s="448">
        <f>E13*бжу!D28/100</f>
        <v>0</v>
      </c>
      <c r="I13" s="448">
        <f>E13*бжу!E28/100</f>
        <v>0.64</v>
      </c>
      <c r="J13" s="448">
        <f>E13*бжу!G28/100</f>
        <v>0</v>
      </c>
      <c r="K13" s="448">
        <f>E13*бжу!F28/100</f>
        <v>2.94</v>
      </c>
      <c r="L13" s="25">
        <v>1100</v>
      </c>
      <c r="M13" s="225">
        <f>L13*E13/1000</f>
        <v>1.1</v>
      </c>
    </row>
    <row r="14" spans="1:13" ht="63.75" customHeight="1">
      <c r="A14" s="669"/>
      <c r="B14" s="664"/>
      <c r="C14" s="664"/>
      <c r="D14" s="43" t="s">
        <v>18</v>
      </c>
      <c r="E14" s="25">
        <v>100</v>
      </c>
      <c r="F14" s="25">
        <v>100</v>
      </c>
      <c r="G14" s="448">
        <f>E14*бжу!C17/100</f>
        <v>2.8</v>
      </c>
      <c r="H14" s="448">
        <f>E14*бжу!D17/100</f>
        <v>3.2</v>
      </c>
      <c r="I14" s="448">
        <f>E14*бжу!E17/100</f>
        <v>9.4</v>
      </c>
      <c r="J14" s="448">
        <f>E14*бжу!G17/100</f>
        <v>1.3</v>
      </c>
      <c r="K14" s="448">
        <f>E14*бжу!F17/100</f>
        <v>58</v>
      </c>
      <c r="L14" s="25">
        <v>46</v>
      </c>
      <c r="M14" s="225">
        <f>L14*E14/1000</f>
        <v>4.6</v>
      </c>
    </row>
    <row r="15" spans="1:13" ht="63.75" customHeight="1">
      <c r="A15" s="669"/>
      <c r="B15" s="664"/>
      <c r="C15" s="664"/>
      <c r="D15" s="43" t="s">
        <v>298</v>
      </c>
      <c r="E15" s="11">
        <v>6</v>
      </c>
      <c r="F15" s="11">
        <v>6</v>
      </c>
      <c r="G15" s="448">
        <f>E15*бжу!C19/100</f>
        <v>0</v>
      </c>
      <c r="H15" s="448">
        <f>E15*бжу!D19/100</f>
        <v>0</v>
      </c>
      <c r="I15" s="448">
        <f>E15*бжу!E19/100</f>
        <v>5.9879999999999995</v>
      </c>
      <c r="J15" s="448">
        <f>E15*бжу!G19/100</f>
        <v>0</v>
      </c>
      <c r="K15" s="448">
        <f>E15*бжу!F19/100</f>
        <v>22.74</v>
      </c>
      <c r="L15" s="11">
        <v>60</v>
      </c>
      <c r="M15" s="225">
        <f>L15*E15/1000</f>
        <v>0.36</v>
      </c>
    </row>
    <row r="16" spans="1:13" ht="63.75" customHeight="1">
      <c r="A16" s="670"/>
      <c r="B16" s="670"/>
      <c r="C16" s="670"/>
      <c r="D16" s="670"/>
      <c r="E16" s="670"/>
      <c r="F16" s="670"/>
      <c r="G16" s="449">
        <f>G13+G14+G15</f>
        <v>2.8</v>
      </c>
      <c r="H16" s="449">
        <f>H13+H14+H15</f>
        <v>3.2</v>
      </c>
      <c r="I16" s="449">
        <f>I13+I14+I15</f>
        <v>16.028</v>
      </c>
      <c r="J16" s="449">
        <f>J13+J14+J15</f>
        <v>1.3</v>
      </c>
      <c r="K16" s="449">
        <f>K13+K14+K15</f>
        <v>83.67999999999999</v>
      </c>
      <c r="L16" s="66"/>
      <c r="M16" s="224">
        <f>SUM(M13:M15)</f>
        <v>6.06</v>
      </c>
    </row>
    <row r="17" spans="1:13" ht="63.75" customHeight="1">
      <c r="A17" s="668" t="s">
        <v>24</v>
      </c>
      <c r="B17" s="668"/>
      <c r="C17" s="668"/>
      <c r="D17" s="668"/>
      <c r="E17" s="668"/>
      <c r="F17" s="668"/>
      <c r="G17" s="450">
        <f>G9+G12+G16</f>
        <v>11.96</v>
      </c>
      <c r="H17" s="450">
        <f>H9+H12+H16</f>
        <v>15.210999999999999</v>
      </c>
      <c r="I17" s="450">
        <f>I9+I12+I16</f>
        <v>61.193999999999996</v>
      </c>
      <c r="J17" s="450">
        <f>J9+J12+J16</f>
        <v>2.6</v>
      </c>
      <c r="K17" s="450">
        <f>K9+K12+K16</f>
        <v>387.17</v>
      </c>
      <c r="L17" s="334"/>
      <c r="M17" s="335">
        <f>M9+M12+M16</f>
        <v>19.959999999999997</v>
      </c>
    </row>
    <row r="18" spans="1:13" ht="63.75" customHeight="1">
      <c r="A18" s="671" t="s">
        <v>276</v>
      </c>
      <c r="B18" s="672"/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3"/>
    </row>
    <row r="19" spans="1:13" s="10" customFormat="1" ht="65.25" customHeight="1">
      <c r="A19" s="209" t="s">
        <v>9</v>
      </c>
      <c r="B19" s="42">
        <v>95</v>
      </c>
      <c r="C19" s="42"/>
      <c r="D19" s="43" t="s">
        <v>164</v>
      </c>
      <c r="E19" s="25">
        <v>95</v>
      </c>
      <c r="F19" s="25">
        <v>66.5</v>
      </c>
      <c r="G19" s="448">
        <f>E19*бжу!C31/100</f>
        <v>0.855</v>
      </c>
      <c r="H19" s="448">
        <f>E19*бжу!D31/100</f>
        <v>0.133</v>
      </c>
      <c r="I19" s="448">
        <f>E19*бжу!E31/100</f>
        <v>6.3175</v>
      </c>
      <c r="J19" s="448">
        <f>E19*бжу!G31/100</f>
        <v>39.9</v>
      </c>
      <c r="K19" s="448">
        <f>E19*бжу!F31/100</f>
        <v>26.6</v>
      </c>
      <c r="L19" s="25">
        <v>134</v>
      </c>
      <c r="M19" s="226">
        <f>L19*E19/1000</f>
        <v>12.73</v>
      </c>
    </row>
    <row r="20" spans="1:13" s="10" customFormat="1" ht="65.25" customHeight="1">
      <c r="A20" s="668" t="s">
        <v>160</v>
      </c>
      <c r="B20" s="668"/>
      <c r="C20" s="668"/>
      <c r="D20" s="668"/>
      <c r="E20" s="668"/>
      <c r="F20" s="668"/>
      <c r="G20" s="450">
        <f>G19</f>
        <v>0.855</v>
      </c>
      <c r="H20" s="450">
        <f>H19</f>
        <v>0.133</v>
      </c>
      <c r="I20" s="450">
        <f>I19</f>
        <v>6.3175</v>
      </c>
      <c r="J20" s="450">
        <f>J19</f>
        <v>39.9</v>
      </c>
      <c r="K20" s="450">
        <f>K19</f>
        <v>26.6</v>
      </c>
      <c r="L20" s="336"/>
      <c r="M20" s="337">
        <f>SUM(M19:M19)</f>
        <v>12.73</v>
      </c>
    </row>
    <row r="21" spans="1:13" ht="63.75" customHeight="1">
      <c r="A21" s="661" t="s">
        <v>14</v>
      </c>
      <c r="B21" s="661"/>
      <c r="C21" s="661"/>
      <c r="D21" s="661"/>
      <c r="E21" s="661"/>
      <c r="F21" s="661"/>
      <c r="G21" s="661"/>
      <c r="H21" s="661"/>
      <c r="I21" s="661"/>
      <c r="J21" s="661"/>
      <c r="K21" s="661"/>
      <c r="L21" s="66"/>
      <c r="M21" s="78"/>
    </row>
    <row r="22" spans="1:14" ht="63.75" customHeight="1">
      <c r="A22" s="662" t="s">
        <v>172</v>
      </c>
      <c r="B22" s="664">
        <v>200</v>
      </c>
      <c r="C22" s="674">
        <v>72</v>
      </c>
      <c r="D22" s="79" t="s">
        <v>260</v>
      </c>
      <c r="E22" s="25">
        <v>15</v>
      </c>
      <c r="F22" s="25">
        <v>15</v>
      </c>
      <c r="G22" s="448">
        <f>E22*бжу!C24/100</f>
        <v>2.67</v>
      </c>
      <c r="H22" s="448">
        <f>E22*бжу!D24/100</f>
        <v>1.5</v>
      </c>
      <c r="I22" s="448">
        <f>E22*бжу!E24/100</f>
        <v>0</v>
      </c>
      <c r="J22" s="448">
        <f>E22*бжу!G24/100</f>
        <v>0</v>
      </c>
      <c r="K22" s="448">
        <f>E22*бжу!F24/100</f>
        <v>24.3</v>
      </c>
      <c r="L22" s="25">
        <v>506</v>
      </c>
      <c r="M22" s="225">
        <f aca="true" t="shared" si="0" ref="M22:M27">E22*L22/1000</f>
        <v>7.59</v>
      </c>
      <c r="N22" s="202"/>
    </row>
    <row r="23" spans="1:14" ht="63.75" customHeight="1">
      <c r="A23" s="677"/>
      <c r="B23" s="677"/>
      <c r="C23" s="675"/>
      <c r="D23" s="45" t="s">
        <v>41</v>
      </c>
      <c r="E23" s="11">
        <v>80</v>
      </c>
      <c r="F23" s="11">
        <v>57.6</v>
      </c>
      <c r="G23" s="448">
        <f>E23*бжу!C36/100</f>
        <v>1.6</v>
      </c>
      <c r="H23" s="448">
        <f>E23*бжу!D36/100</f>
        <v>0.23199999999999998</v>
      </c>
      <c r="I23" s="448">
        <f>E23*бжу!E36/100</f>
        <v>9.968</v>
      </c>
      <c r="J23" s="448">
        <f>E23*бжу!G36/100</f>
        <v>11.52</v>
      </c>
      <c r="K23" s="448">
        <f>E23*бжу!F36/100</f>
        <v>46.08</v>
      </c>
      <c r="L23" s="11">
        <v>55</v>
      </c>
      <c r="M23" s="225">
        <f t="shared" si="0"/>
        <v>4.4</v>
      </c>
      <c r="N23" s="202"/>
    </row>
    <row r="24" spans="1:14" ht="63.75" customHeight="1">
      <c r="A24" s="677"/>
      <c r="B24" s="677"/>
      <c r="C24" s="675"/>
      <c r="D24" s="45" t="s">
        <v>311</v>
      </c>
      <c r="E24" s="11">
        <v>30</v>
      </c>
      <c r="F24" s="11">
        <v>24</v>
      </c>
      <c r="G24" s="448">
        <f>E24*бжу!C40/100</f>
        <v>0.54</v>
      </c>
      <c r="H24" s="448">
        <f>E24*бжу!D40/100</f>
        <v>0.024</v>
      </c>
      <c r="I24" s="448">
        <f>E24*бжу!E50/100</f>
        <v>0</v>
      </c>
      <c r="J24" s="448">
        <f>E24*бжу!G40/100</f>
        <v>10.8</v>
      </c>
      <c r="K24" s="448">
        <f>E24*бжу!F40/100</f>
        <v>6.48</v>
      </c>
      <c r="L24" s="11">
        <v>55</v>
      </c>
      <c r="M24" s="225">
        <f t="shared" si="0"/>
        <v>1.65</v>
      </c>
      <c r="N24" s="202"/>
    </row>
    <row r="25" spans="1:14" ht="63.75" customHeight="1">
      <c r="A25" s="677"/>
      <c r="B25" s="677"/>
      <c r="C25" s="675"/>
      <c r="D25" s="45" t="s">
        <v>33</v>
      </c>
      <c r="E25" s="11">
        <v>15</v>
      </c>
      <c r="F25" s="11">
        <v>12</v>
      </c>
      <c r="G25" s="448">
        <f>E25*бжу!C37/100</f>
        <v>0.195</v>
      </c>
      <c r="H25" s="448">
        <f>E25*бжу!D37/100</f>
        <v>0.012</v>
      </c>
      <c r="I25" s="448">
        <f>E25*бжу!E37/100</f>
        <v>1.008</v>
      </c>
      <c r="J25" s="448">
        <f>E25*бжу!G37/100</f>
        <v>0.6</v>
      </c>
      <c r="K25" s="448">
        <f>E25*бжу!F37/100</f>
        <v>4.08</v>
      </c>
      <c r="L25" s="11">
        <v>50</v>
      </c>
      <c r="M25" s="225">
        <f t="shared" si="0"/>
        <v>0.75</v>
      </c>
      <c r="N25" s="202"/>
    </row>
    <row r="26" spans="1:14" ht="63.75" customHeight="1">
      <c r="A26" s="677"/>
      <c r="B26" s="677"/>
      <c r="C26" s="675"/>
      <c r="D26" s="45" t="s">
        <v>16</v>
      </c>
      <c r="E26" s="11">
        <v>7</v>
      </c>
      <c r="F26" s="11">
        <v>5.88</v>
      </c>
      <c r="G26" s="448">
        <f>E26*бжу!C38/100</f>
        <v>0.09799999999999999</v>
      </c>
      <c r="H26" s="448">
        <f>E26*бжу!D38/100</f>
        <v>0</v>
      </c>
      <c r="I26" s="448">
        <f>E26*бжу!E38/100</f>
        <v>0.5761</v>
      </c>
      <c r="J26" s="448">
        <f>E26*бжу!G38/100</f>
        <v>0.5880000000000001</v>
      </c>
      <c r="K26" s="448">
        <f>E26*бжу!F38/100</f>
        <v>2.408</v>
      </c>
      <c r="L26" s="11">
        <v>42</v>
      </c>
      <c r="M26" s="225">
        <f t="shared" si="0"/>
        <v>0.294</v>
      </c>
      <c r="N26" s="202"/>
    </row>
    <row r="27" spans="1:14" ht="63.75" customHeight="1">
      <c r="A27" s="677"/>
      <c r="B27" s="677"/>
      <c r="C27" s="676"/>
      <c r="D27" s="45" t="s">
        <v>297</v>
      </c>
      <c r="E27" s="11">
        <v>2</v>
      </c>
      <c r="F27" s="11">
        <v>2</v>
      </c>
      <c r="G27" s="448">
        <f>E27*бжу!C15/100</f>
        <v>0</v>
      </c>
      <c r="H27" s="448">
        <f>E27*бжу!D15/100</f>
        <v>1.9980000000000002</v>
      </c>
      <c r="I27" s="448">
        <f>E27*бжу!E15/100</f>
        <v>0</v>
      </c>
      <c r="J27" s="448">
        <f>E27*бжу!G15/100</f>
        <v>0</v>
      </c>
      <c r="K27" s="448">
        <f>E27*бжу!F15/100</f>
        <v>17.98</v>
      </c>
      <c r="L27" s="11">
        <v>157</v>
      </c>
      <c r="M27" s="225">
        <f t="shared" si="0"/>
        <v>0.314</v>
      </c>
      <c r="N27" s="202"/>
    </row>
    <row r="28" spans="1:14" ht="63.75" customHeight="1">
      <c r="A28" s="670"/>
      <c r="B28" s="670"/>
      <c r="C28" s="670"/>
      <c r="D28" s="670"/>
      <c r="E28" s="670"/>
      <c r="F28" s="670"/>
      <c r="G28" s="449">
        <f>G22+G23+G24+G25+G26+G27</f>
        <v>5.103</v>
      </c>
      <c r="H28" s="449">
        <f>H22+H23+H24+H25+H26+H27</f>
        <v>3.766</v>
      </c>
      <c r="I28" s="449">
        <f>I22+I23+I24+I25+I26+I27</f>
        <v>11.5521</v>
      </c>
      <c r="J28" s="449">
        <f>J22+J23+J24+J25+J26+J27</f>
        <v>23.508000000000003</v>
      </c>
      <c r="K28" s="449">
        <f>K22+K23+K24+K25+K26+K27</f>
        <v>101.328</v>
      </c>
      <c r="L28" s="66"/>
      <c r="M28" s="224">
        <f>SUM(M22:M27)</f>
        <v>14.998000000000001</v>
      </c>
      <c r="N28" s="4"/>
    </row>
    <row r="29" spans="1:13" ht="63.75" customHeight="1">
      <c r="A29" s="688" t="s">
        <v>136</v>
      </c>
      <c r="B29" s="681" t="s">
        <v>207</v>
      </c>
      <c r="C29" s="681" t="s">
        <v>340</v>
      </c>
      <c r="D29" s="82" t="s">
        <v>41</v>
      </c>
      <c r="E29" s="81">
        <v>155</v>
      </c>
      <c r="F29" s="81">
        <v>111.6</v>
      </c>
      <c r="G29" s="448">
        <f>E29*бжу!C36/100</f>
        <v>3.1</v>
      </c>
      <c r="H29" s="448">
        <f>E29*бжу!D36/100</f>
        <v>0.44949999999999996</v>
      </c>
      <c r="I29" s="448">
        <f>E29*бжу!E36/100</f>
        <v>19.313000000000002</v>
      </c>
      <c r="J29" s="448">
        <f>E29*бжу!G36/100</f>
        <v>22.32</v>
      </c>
      <c r="K29" s="448">
        <f>E29*бжу!F36/100</f>
        <v>89.28</v>
      </c>
      <c r="L29" s="81">
        <v>55</v>
      </c>
      <c r="M29" s="225">
        <f aca="true" t="shared" si="1" ref="M29:M36">L29*E29/1000</f>
        <v>8.525</v>
      </c>
    </row>
    <row r="30" spans="1:13" ht="63.75" customHeight="1">
      <c r="A30" s="689"/>
      <c r="B30" s="682"/>
      <c r="C30" s="682"/>
      <c r="D30" s="82" t="s">
        <v>32</v>
      </c>
      <c r="E30" s="81">
        <v>30</v>
      </c>
      <c r="F30" s="81">
        <v>30</v>
      </c>
      <c r="G30" s="448">
        <f>E30*бжу!C17/100</f>
        <v>0.84</v>
      </c>
      <c r="H30" s="448">
        <f>E30*бжу!D17/100</f>
        <v>0.96</v>
      </c>
      <c r="I30" s="448">
        <f>E30*бжу!E17/100</f>
        <v>2.82</v>
      </c>
      <c r="J30" s="448">
        <f>E30*бжу!G17/100</f>
        <v>0.39</v>
      </c>
      <c r="K30" s="448">
        <f>E30*бжу!F17/100</f>
        <v>17.4</v>
      </c>
      <c r="L30" s="81">
        <v>46</v>
      </c>
      <c r="M30" s="225">
        <f t="shared" si="1"/>
        <v>1.38</v>
      </c>
    </row>
    <row r="31" spans="1:13" ht="63.75" customHeight="1">
      <c r="A31" s="689"/>
      <c r="B31" s="682"/>
      <c r="C31" s="682"/>
      <c r="D31" s="82" t="s">
        <v>110</v>
      </c>
      <c r="E31" s="81">
        <v>4</v>
      </c>
      <c r="F31" s="81">
        <v>4</v>
      </c>
      <c r="G31" s="448">
        <f>E31*бжу!C14/100</f>
        <v>0.1</v>
      </c>
      <c r="H31" s="448">
        <f>E31*бжу!D14/100</f>
        <v>2.46</v>
      </c>
      <c r="I31" s="448">
        <f>E31*бжу!E14/100</f>
        <v>0.272</v>
      </c>
      <c r="J31" s="448">
        <f>E31*бжу!G14/100</f>
        <v>0</v>
      </c>
      <c r="K31" s="448">
        <f>E31*бжу!F14/100</f>
        <v>22.64</v>
      </c>
      <c r="L31" s="81">
        <v>500</v>
      </c>
      <c r="M31" s="225">
        <f t="shared" si="1"/>
        <v>2</v>
      </c>
    </row>
    <row r="32" spans="1:13" ht="63.75" customHeight="1">
      <c r="A32" s="689"/>
      <c r="B32" s="682"/>
      <c r="C32" s="682"/>
      <c r="D32" s="82" t="s">
        <v>260</v>
      </c>
      <c r="E32" s="80">
        <v>50</v>
      </c>
      <c r="F32" s="25">
        <v>50</v>
      </c>
      <c r="G32" s="448">
        <f>E32*бжу!C24/100</f>
        <v>8.9</v>
      </c>
      <c r="H32" s="448">
        <f>E32*бжу!D24/100</f>
        <v>5</v>
      </c>
      <c r="I32" s="448">
        <f>E32*бжу!E24/100</f>
        <v>0</v>
      </c>
      <c r="J32" s="448">
        <f>E32*бжу!G24/100</f>
        <v>0</v>
      </c>
      <c r="K32" s="448">
        <f>E32*бжу!F24/100</f>
        <v>81</v>
      </c>
      <c r="L32" s="81">
        <v>506</v>
      </c>
      <c r="M32" s="225">
        <f t="shared" si="1"/>
        <v>25.3</v>
      </c>
    </row>
    <row r="33" spans="1:13" ht="63.75" customHeight="1">
      <c r="A33" s="689"/>
      <c r="B33" s="682"/>
      <c r="C33" s="682"/>
      <c r="D33" s="82" t="s">
        <v>257</v>
      </c>
      <c r="E33" s="81">
        <v>8</v>
      </c>
      <c r="F33" s="81">
        <v>6.72</v>
      </c>
      <c r="G33" s="448">
        <f>E33*бжу!C38/100</f>
        <v>0.11199999999999999</v>
      </c>
      <c r="H33" s="448">
        <f>E33*бжу!D38/100</f>
        <v>0</v>
      </c>
      <c r="I33" s="448">
        <f>E33*бжу!E38/100</f>
        <v>0.6584</v>
      </c>
      <c r="J33" s="448">
        <f>E33*бжу!G38/100</f>
        <v>0.672</v>
      </c>
      <c r="K33" s="448">
        <f>E33*бжу!F38/100</f>
        <v>2.752</v>
      </c>
      <c r="L33" s="81">
        <v>42</v>
      </c>
      <c r="M33" s="225">
        <f t="shared" si="1"/>
        <v>0.336</v>
      </c>
    </row>
    <row r="34" spans="1:13" ht="63.75" customHeight="1">
      <c r="A34" s="689"/>
      <c r="B34" s="682"/>
      <c r="C34" s="682"/>
      <c r="D34" s="82" t="s">
        <v>33</v>
      </c>
      <c r="E34" s="81">
        <v>20</v>
      </c>
      <c r="F34" s="81">
        <v>16</v>
      </c>
      <c r="G34" s="448">
        <f>E34*бжу!C37/100</f>
        <v>0.26</v>
      </c>
      <c r="H34" s="448">
        <f>E34*бжу!D37/100</f>
        <v>0.016</v>
      </c>
      <c r="I34" s="448">
        <f>E34*бжу!E37/100</f>
        <v>1.344</v>
      </c>
      <c r="J34" s="448">
        <f>E34*бжу!G37/100</f>
        <v>0.8</v>
      </c>
      <c r="K34" s="448">
        <f>E34*бжу!F37/100</f>
        <v>5.44</v>
      </c>
      <c r="L34" s="81">
        <v>50</v>
      </c>
      <c r="M34" s="225">
        <f t="shared" si="1"/>
        <v>1</v>
      </c>
    </row>
    <row r="35" spans="1:13" ht="63.75" customHeight="1">
      <c r="A35" s="689"/>
      <c r="B35" s="682"/>
      <c r="C35" s="682"/>
      <c r="D35" s="43" t="s">
        <v>297</v>
      </c>
      <c r="E35" s="77">
        <v>3</v>
      </c>
      <c r="F35" s="25">
        <v>3</v>
      </c>
      <c r="G35" s="448">
        <f>E35*бжу!C15/100</f>
        <v>0</v>
      </c>
      <c r="H35" s="448">
        <f>E35*бжу!D15/100</f>
        <v>2.9970000000000003</v>
      </c>
      <c r="I35" s="448">
        <f>E35*бжу!E15/100</f>
        <v>0</v>
      </c>
      <c r="J35" s="448">
        <f>E35*бжу!G15/100</f>
        <v>0</v>
      </c>
      <c r="K35" s="448">
        <f>E35*бжу!F15/100</f>
        <v>26.97</v>
      </c>
      <c r="L35" s="44">
        <v>157</v>
      </c>
      <c r="M35" s="225">
        <f>L35*E35/1000</f>
        <v>0.471</v>
      </c>
    </row>
    <row r="36" spans="1:13" ht="63.75" customHeight="1">
      <c r="A36" s="690"/>
      <c r="B36" s="683"/>
      <c r="C36" s="683"/>
      <c r="D36" s="82" t="s">
        <v>273</v>
      </c>
      <c r="E36" s="81">
        <v>1</v>
      </c>
      <c r="F36" s="81">
        <v>1</v>
      </c>
      <c r="G36" s="448">
        <f>E36*бжу!C21/100</f>
        <v>0.10300000000000001</v>
      </c>
      <c r="H36" s="448">
        <f>E36*бжу!D21/100</f>
        <v>0.011000000000000001</v>
      </c>
      <c r="I36" s="448">
        <f>E36*бжу!E21/100</f>
        <v>0.69</v>
      </c>
      <c r="J36" s="448">
        <f>E36*бжу!G21/100</f>
        <v>0</v>
      </c>
      <c r="K36" s="448">
        <f>E36*бжу!F21/100</f>
        <v>3.34</v>
      </c>
      <c r="L36" s="81">
        <v>40</v>
      </c>
      <c r="M36" s="225">
        <f t="shared" si="1"/>
        <v>0.04</v>
      </c>
    </row>
    <row r="37" spans="1:13" ht="63.75" customHeight="1">
      <c r="A37" s="670"/>
      <c r="B37" s="670"/>
      <c r="C37" s="670"/>
      <c r="D37" s="670"/>
      <c r="E37" s="670"/>
      <c r="F37" s="670"/>
      <c r="G37" s="449">
        <f>G29+G30+G31+G32+G33+G34+G35+G36</f>
        <v>13.415000000000001</v>
      </c>
      <c r="H37" s="449">
        <f>H29+H30+H31+H32+H33+H34+H35+H36</f>
        <v>11.8935</v>
      </c>
      <c r="I37" s="449">
        <f>I29+I30+I31+I32+I33+I34+I35+I36</f>
        <v>25.097400000000004</v>
      </c>
      <c r="J37" s="449">
        <f>J29+J30+J31+J32+J33+J34+J35+J36</f>
        <v>24.182000000000002</v>
      </c>
      <c r="K37" s="449">
        <f>K29+K30+K31+K32+K33+K34+K35+K36</f>
        <v>248.822</v>
      </c>
      <c r="L37" s="66"/>
      <c r="M37" s="224">
        <f>SUM(M29:M36)</f>
        <v>39.05199999999999</v>
      </c>
    </row>
    <row r="38" spans="1:13" ht="63.75" customHeight="1">
      <c r="A38" s="678" t="s">
        <v>152</v>
      </c>
      <c r="B38" s="687">
        <v>200</v>
      </c>
      <c r="C38" s="687">
        <v>394</v>
      </c>
      <c r="D38" s="78" t="s">
        <v>126</v>
      </c>
      <c r="E38" s="44">
        <v>9</v>
      </c>
      <c r="F38" s="44">
        <v>9</v>
      </c>
      <c r="G38" s="448">
        <f>E38*бжу!C35/100</f>
        <v>0</v>
      </c>
      <c r="H38" s="448">
        <f>E38*бжу!D35/100</f>
        <v>0.396</v>
      </c>
      <c r="I38" s="448">
        <f>E38*бжу!E35/100</f>
        <v>0.558</v>
      </c>
      <c r="J38" s="448">
        <f>E38*бжу!G35/100</f>
        <v>0.72</v>
      </c>
      <c r="K38" s="448">
        <f>E38*бжу!F35/100</f>
        <v>25.11</v>
      </c>
      <c r="L38" s="25">
        <v>390</v>
      </c>
      <c r="M38" s="225">
        <f>L38*E38/1000</f>
        <v>3.51</v>
      </c>
    </row>
    <row r="39" spans="1:13" ht="63.75" customHeight="1">
      <c r="A39" s="678"/>
      <c r="B39" s="687"/>
      <c r="C39" s="687"/>
      <c r="D39" s="78" t="s">
        <v>298</v>
      </c>
      <c r="E39" s="11">
        <v>5</v>
      </c>
      <c r="F39" s="11">
        <v>5</v>
      </c>
      <c r="G39" s="448">
        <f>E39*бжу!C19/100</f>
        <v>0</v>
      </c>
      <c r="H39" s="448">
        <f>E39*бжу!D19/100</f>
        <v>0</v>
      </c>
      <c r="I39" s="448">
        <f>E39*бжу!E19/100</f>
        <v>4.99</v>
      </c>
      <c r="J39" s="448">
        <f>E39*бжу!G19/100</f>
        <v>0</v>
      </c>
      <c r="K39" s="448">
        <f>E39*бжу!F19/100</f>
        <v>18.95</v>
      </c>
      <c r="L39" s="25">
        <v>60</v>
      </c>
      <c r="M39" s="225">
        <f>L39*E39/1000</f>
        <v>0.3</v>
      </c>
    </row>
    <row r="40" spans="1:13" ht="63.75" customHeight="1">
      <c r="A40" s="670"/>
      <c r="B40" s="670"/>
      <c r="C40" s="670"/>
      <c r="D40" s="670"/>
      <c r="E40" s="670"/>
      <c r="F40" s="670"/>
      <c r="G40" s="449">
        <f>G38+G39</f>
        <v>0</v>
      </c>
      <c r="H40" s="449">
        <f>H38+H39</f>
        <v>0.396</v>
      </c>
      <c r="I40" s="449">
        <f>I38+I39</f>
        <v>5.548</v>
      </c>
      <c r="J40" s="449">
        <f>J38+J39</f>
        <v>0.72</v>
      </c>
      <c r="K40" s="449">
        <f>K38+K39</f>
        <v>44.06</v>
      </c>
      <c r="L40" s="66"/>
      <c r="M40" s="227">
        <f>M38+M39</f>
        <v>3.8099999999999996</v>
      </c>
    </row>
    <row r="41" spans="1:13" ht="63.75" customHeight="1">
      <c r="A41" s="209" t="s">
        <v>34</v>
      </c>
      <c r="B41" s="207">
        <v>35</v>
      </c>
      <c r="C41" s="207"/>
      <c r="D41" s="43" t="s">
        <v>19</v>
      </c>
      <c r="E41" s="25">
        <v>35</v>
      </c>
      <c r="F41" s="25">
        <v>35</v>
      </c>
      <c r="G41" s="449">
        <f>E41*бжу!C23/100</f>
        <v>2.31</v>
      </c>
      <c r="H41" s="449">
        <f>E41*бжу!D23/100</f>
        <v>0.42</v>
      </c>
      <c r="I41" s="449">
        <f>E41*бжу!E23/100</f>
        <v>12.355</v>
      </c>
      <c r="J41" s="449">
        <f>E41*бжу!G23/100</f>
        <v>0</v>
      </c>
      <c r="K41" s="449">
        <f>E41*бжу!F23/100</f>
        <v>63.35</v>
      </c>
      <c r="L41" s="25">
        <v>62</v>
      </c>
      <c r="M41" s="227">
        <f>L41*E41/1000</f>
        <v>2.17</v>
      </c>
    </row>
    <row r="42" spans="1:13" ht="63.75" customHeight="1">
      <c r="A42" s="668" t="s">
        <v>23</v>
      </c>
      <c r="B42" s="668"/>
      <c r="C42" s="668"/>
      <c r="D42" s="668"/>
      <c r="E42" s="668"/>
      <c r="F42" s="668"/>
      <c r="G42" s="450">
        <f>G28+G37+G40+G41</f>
        <v>20.828</v>
      </c>
      <c r="H42" s="450">
        <f>H28+H37+H40+H41</f>
        <v>16.4755</v>
      </c>
      <c r="I42" s="450">
        <f>I28+I37+I40+I41</f>
        <v>54.55250000000001</v>
      </c>
      <c r="J42" s="450">
        <f>J28+J37+J40+J41</f>
        <v>48.410000000000004</v>
      </c>
      <c r="K42" s="450">
        <f>K28+K37+K40+K41</f>
        <v>457.56</v>
      </c>
      <c r="L42" s="334"/>
      <c r="M42" s="335">
        <f>M28+M37+M40+M41</f>
        <v>60.03</v>
      </c>
    </row>
    <row r="43" spans="1:13" ht="63.75" customHeight="1">
      <c r="A43" s="671" t="s">
        <v>20</v>
      </c>
      <c r="B43" s="672"/>
      <c r="C43" s="672"/>
      <c r="D43" s="672"/>
      <c r="E43" s="672"/>
      <c r="F43" s="672"/>
      <c r="G43" s="672"/>
      <c r="H43" s="672"/>
      <c r="I43" s="672"/>
      <c r="J43" s="672"/>
      <c r="K43" s="672"/>
      <c r="L43" s="672"/>
      <c r="M43" s="673"/>
    </row>
    <row r="44" spans="1:13" ht="90" customHeight="1">
      <c r="A44" s="662" t="s">
        <v>196</v>
      </c>
      <c r="B44" s="664">
        <v>150</v>
      </c>
      <c r="C44" s="664">
        <v>182</v>
      </c>
      <c r="D44" s="45" t="s">
        <v>131</v>
      </c>
      <c r="E44" s="11">
        <v>40</v>
      </c>
      <c r="F44" s="11">
        <v>40</v>
      </c>
      <c r="G44" s="448">
        <f>E44*бжу!C6/100</f>
        <v>4.32</v>
      </c>
      <c r="H44" s="448">
        <f>E44*бжу!D6/100</f>
        <v>1.24</v>
      </c>
      <c r="I44" s="448">
        <f>E44*бжу!E6/100</f>
        <v>25.3</v>
      </c>
      <c r="J44" s="448">
        <f>E44*бжу!G6/100</f>
        <v>0</v>
      </c>
      <c r="K44" s="448">
        <f>E44*бжу!F6/100</f>
        <v>114.4</v>
      </c>
      <c r="L44" s="44">
        <v>115</v>
      </c>
      <c r="M44" s="225">
        <f>L44*E44/1000</f>
        <v>4.6</v>
      </c>
    </row>
    <row r="45" spans="1:13" ht="69.75" customHeight="1">
      <c r="A45" s="663"/>
      <c r="B45" s="663"/>
      <c r="C45" s="664"/>
      <c r="D45" s="45" t="s">
        <v>18</v>
      </c>
      <c r="E45" s="25">
        <v>50</v>
      </c>
      <c r="F45" s="25">
        <v>50</v>
      </c>
      <c r="G45" s="448">
        <f>E45*бжу!C17/100</f>
        <v>1.4</v>
      </c>
      <c r="H45" s="448">
        <f>E45*бжу!D17/100</f>
        <v>1.6</v>
      </c>
      <c r="I45" s="448">
        <f>E45*бжу!E17/100</f>
        <v>4.7</v>
      </c>
      <c r="J45" s="448">
        <f>E45*бжу!G17/100</f>
        <v>0.65</v>
      </c>
      <c r="K45" s="448">
        <f>E45*бжу!F17/100</f>
        <v>29</v>
      </c>
      <c r="L45" s="25">
        <v>46</v>
      </c>
      <c r="M45" s="225">
        <f>L45*E45/1000</f>
        <v>2.3</v>
      </c>
    </row>
    <row r="46" spans="1:13" ht="69.75" customHeight="1">
      <c r="A46" s="663"/>
      <c r="B46" s="663"/>
      <c r="C46" s="664"/>
      <c r="D46" s="45" t="s">
        <v>10</v>
      </c>
      <c r="E46" s="11">
        <v>3</v>
      </c>
      <c r="F46" s="11">
        <v>3</v>
      </c>
      <c r="G46" s="448">
        <f>E46*бжу!C14/100</f>
        <v>0.075</v>
      </c>
      <c r="H46" s="448">
        <f>E46*бжу!D14/100</f>
        <v>1.845</v>
      </c>
      <c r="I46" s="448">
        <f>E46*бжу!E14/100</f>
        <v>0.204</v>
      </c>
      <c r="J46" s="448">
        <f>E46*бжу!G14/100</f>
        <v>0</v>
      </c>
      <c r="K46" s="448">
        <f>E46*бжу!F14/100</f>
        <v>16.98</v>
      </c>
      <c r="L46" s="11">
        <v>500</v>
      </c>
      <c r="M46" s="225">
        <f>L46*E46/1000</f>
        <v>1.5</v>
      </c>
    </row>
    <row r="47" spans="1:13" ht="75" customHeight="1">
      <c r="A47" s="670"/>
      <c r="B47" s="670"/>
      <c r="C47" s="670"/>
      <c r="D47" s="670"/>
      <c r="E47" s="670"/>
      <c r="F47" s="670"/>
      <c r="G47" s="449">
        <f>G44+G45+G46</f>
        <v>5.795000000000001</v>
      </c>
      <c r="H47" s="449">
        <f>H44+H45+H46</f>
        <v>4.685</v>
      </c>
      <c r="I47" s="449">
        <f>I44+I45+I46</f>
        <v>30.204</v>
      </c>
      <c r="J47" s="449">
        <f>J44+J45+J46</f>
        <v>0.65</v>
      </c>
      <c r="K47" s="449">
        <f>K44+K45+K46</f>
        <v>160.38</v>
      </c>
      <c r="L47" s="66"/>
      <c r="M47" s="224">
        <f>SUM(M44:M46)</f>
        <v>8.399999999999999</v>
      </c>
    </row>
    <row r="48" spans="1:13" ht="63.75" customHeight="1">
      <c r="A48" s="679" t="s">
        <v>47</v>
      </c>
      <c r="B48" s="680">
        <v>200</v>
      </c>
      <c r="C48" s="680">
        <v>416</v>
      </c>
      <c r="D48" s="43" t="s">
        <v>320</v>
      </c>
      <c r="E48" s="25">
        <v>1</v>
      </c>
      <c r="F48" s="25">
        <v>1</v>
      </c>
      <c r="G48" s="448">
        <f>E48*бжу!C29/100</f>
        <v>0.135</v>
      </c>
      <c r="H48" s="448">
        <f>E48*бжу!D29/100</f>
        <v>0.54</v>
      </c>
      <c r="I48" s="448">
        <f>E48*бжу!E29/100</f>
        <v>0.18600000000000003</v>
      </c>
      <c r="J48" s="448">
        <f>E48*бжу!G29/100</f>
        <v>0</v>
      </c>
      <c r="K48" s="448">
        <f>E48*бжу!F29/100</f>
        <v>6.1</v>
      </c>
      <c r="L48" s="25">
        <v>605</v>
      </c>
      <c r="M48" s="225">
        <f>L48*E48/1000</f>
        <v>0.605</v>
      </c>
    </row>
    <row r="49" spans="1:13" ht="63.75" customHeight="1">
      <c r="A49" s="679"/>
      <c r="B49" s="680"/>
      <c r="C49" s="680"/>
      <c r="D49" s="43" t="s">
        <v>32</v>
      </c>
      <c r="E49" s="25">
        <v>100</v>
      </c>
      <c r="F49" s="25">
        <v>100</v>
      </c>
      <c r="G49" s="448">
        <f>E49*бжу!C17/100</f>
        <v>2.8</v>
      </c>
      <c r="H49" s="448">
        <f>E49*бжу!D17/100</f>
        <v>3.2</v>
      </c>
      <c r="I49" s="448">
        <f>E49*бжу!E17/100</f>
        <v>9.4</v>
      </c>
      <c r="J49" s="448">
        <f>E49*бжу!G17/100</f>
        <v>1.3</v>
      </c>
      <c r="K49" s="448">
        <f>E49*бжу!F17/100</f>
        <v>58</v>
      </c>
      <c r="L49" s="25">
        <v>46</v>
      </c>
      <c r="M49" s="225">
        <f>L49*E49/1000</f>
        <v>4.6</v>
      </c>
    </row>
    <row r="50" spans="1:13" ht="63.75" customHeight="1">
      <c r="A50" s="679"/>
      <c r="B50" s="680"/>
      <c r="C50" s="680"/>
      <c r="D50" s="43" t="s">
        <v>298</v>
      </c>
      <c r="E50" s="11">
        <v>6</v>
      </c>
      <c r="F50" s="11">
        <v>6</v>
      </c>
      <c r="G50" s="448">
        <f>E50*бжу!C19/100</f>
        <v>0</v>
      </c>
      <c r="H50" s="448">
        <f>E50*бжу!D19/100</f>
        <v>0</v>
      </c>
      <c r="I50" s="448">
        <f>E50*бжу!E19/100</f>
        <v>5.9879999999999995</v>
      </c>
      <c r="J50" s="448">
        <f>E50*бжу!G19/100</f>
        <v>0</v>
      </c>
      <c r="K50" s="448">
        <f>E50*бжу!F19/100</f>
        <v>22.74</v>
      </c>
      <c r="L50" s="25">
        <v>60</v>
      </c>
      <c r="M50" s="225">
        <f>L50*E50/1000</f>
        <v>0.36</v>
      </c>
    </row>
    <row r="51" spans="1:13" ht="63.75" customHeight="1">
      <c r="A51" s="670"/>
      <c r="B51" s="670"/>
      <c r="C51" s="670"/>
      <c r="D51" s="670"/>
      <c r="E51" s="670"/>
      <c r="F51" s="670"/>
      <c r="G51" s="449">
        <f>G48+G49+G50</f>
        <v>2.9349999999999996</v>
      </c>
      <c r="H51" s="449">
        <f>H48+H49+H50</f>
        <v>3.74</v>
      </c>
      <c r="I51" s="449">
        <f>I48+I49+I50</f>
        <v>15.574</v>
      </c>
      <c r="J51" s="449">
        <f>J48+J49+J50</f>
        <v>1.3</v>
      </c>
      <c r="K51" s="449">
        <f>K48+K49+K50</f>
        <v>86.83999999999999</v>
      </c>
      <c r="L51" s="66"/>
      <c r="M51" s="224">
        <f>SUM(M48:M50)</f>
        <v>5.565</v>
      </c>
    </row>
    <row r="52" spans="1:13" s="8" customFormat="1" ht="64.5" customHeight="1">
      <c r="A52" s="106" t="s">
        <v>142</v>
      </c>
      <c r="B52" s="66">
        <v>25</v>
      </c>
      <c r="C52" s="66"/>
      <c r="D52" s="79" t="s">
        <v>262</v>
      </c>
      <c r="E52" s="25">
        <v>25</v>
      </c>
      <c r="F52" s="25">
        <v>25</v>
      </c>
      <c r="G52" s="447">
        <v>0.7</v>
      </c>
      <c r="H52" s="447">
        <v>0.24</v>
      </c>
      <c r="I52" s="447">
        <v>14.6</v>
      </c>
      <c r="J52" s="447">
        <v>0</v>
      </c>
      <c r="K52" s="447">
        <v>61.8</v>
      </c>
      <c r="L52" s="77">
        <v>100</v>
      </c>
      <c r="M52" s="227">
        <f>L52*E52/1000</f>
        <v>2.5</v>
      </c>
    </row>
    <row r="53" spans="1:13" ht="63.75" customHeight="1">
      <c r="A53" s="106" t="s">
        <v>35</v>
      </c>
      <c r="B53" s="66">
        <v>30</v>
      </c>
      <c r="C53" s="66"/>
      <c r="D53" s="43" t="s">
        <v>11</v>
      </c>
      <c r="E53" s="25">
        <v>30</v>
      </c>
      <c r="F53" s="25">
        <v>30</v>
      </c>
      <c r="G53" s="449">
        <f>E53*бжу!C22/100</f>
        <v>2.61</v>
      </c>
      <c r="H53" s="449">
        <f>E53*бжу!D22/100</f>
        <v>0.45</v>
      </c>
      <c r="I53" s="449">
        <f>E53*бжу!E22/100</f>
        <v>12</v>
      </c>
      <c r="J53" s="449">
        <f>E53*бжу!G22/100</f>
        <v>0</v>
      </c>
      <c r="K53" s="449">
        <f>E53*бжу!F22/100</f>
        <v>62.7</v>
      </c>
      <c r="L53" s="25">
        <v>62</v>
      </c>
      <c r="M53" s="227">
        <f>L53*E53/1000</f>
        <v>1.86</v>
      </c>
    </row>
    <row r="54" spans="1:13" ht="63.75" customHeight="1">
      <c r="A54" s="668" t="s">
        <v>25</v>
      </c>
      <c r="B54" s="668"/>
      <c r="C54" s="668"/>
      <c r="D54" s="668"/>
      <c r="E54" s="668"/>
      <c r="F54" s="668"/>
      <c r="G54" s="450">
        <f>G47+G51+G52+G53</f>
        <v>12.04</v>
      </c>
      <c r="H54" s="450">
        <f>H47+H51+H52+H53</f>
        <v>9.115</v>
      </c>
      <c r="I54" s="450">
        <f>I47+I51+I52+I53</f>
        <v>72.378</v>
      </c>
      <c r="J54" s="450">
        <f>J47+J51+J52+J53</f>
        <v>1.9500000000000002</v>
      </c>
      <c r="K54" s="450">
        <f>K47+K51+K52+K53</f>
        <v>371.71999999999997</v>
      </c>
      <c r="L54" s="334"/>
      <c r="M54" s="335">
        <f>M47+M51+M52+M53</f>
        <v>18.325</v>
      </c>
    </row>
    <row r="55" spans="1:13" ht="60.75" customHeight="1">
      <c r="A55" s="443" t="s">
        <v>219</v>
      </c>
      <c r="B55" s="359">
        <v>5</v>
      </c>
      <c r="C55" s="359"/>
      <c r="D55" s="442" t="s">
        <v>218</v>
      </c>
      <c r="E55" s="336">
        <v>5</v>
      </c>
      <c r="F55" s="336">
        <v>5</v>
      </c>
      <c r="G55" s="450"/>
      <c r="H55" s="450"/>
      <c r="I55" s="450"/>
      <c r="J55" s="450"/>
      <c r="K55" s="450"/>
      <c r="L55" s="336">
        <v>10.3</v>
      </c>
      <c r="M55" s="250">
        <f>E55*L55/1000</f>
        <v>0.0515</v>
      </c>
    </row>
    <row r="56" spans="1:13" ht="63.75" customHeight="1">
      <c r="A56" s="691" t="s">
        <v>26</v>
      </c>
      <c r="B56" s="691"/>
      <c r="C56" s="691"/>
      <c r="D56" s="691"/>
      <c r="E56" s="691"/>
      <c r="F56" s="691"/>
      <c r="G56" s="451">
        <f>G17+G20+G42+G54</f>
        <v>45.683</v>
      </c>
      <c r="H56" s="451">
        <f>H17+H20+H42+H54</f>
        <v>40.9345</v>
      </c>
      <c r="I56" s="451">
        <f>I17+I20+I42+I54</f>
        <v>194.442</v>
      </c>
      <c r="J56" s="451">
        <f>J17+J20+J42+J54</f>
        <v>92.86</v>
      </c>
      <c r="K56" s="451">
        <f>K17+K20+K42+K54</f>
        <v>1243.05</v>
      </c>
      <c r="L56" s="338"/>
      <c r="M56" s="339">
        <f>M17+M20+M42+M54+M55</f>
        <v>111.0965</v>
      </c>
    </row>
    <row r="57" spans="4:13" ht="45.75">
      <c r="D57" s="210"/>
      <c r="E57" s="21"/>
      <c r="F57" s="21"/>
      <c r="G57" s="444"/>
      <c r="H57" s="444"/>
      <c r="I57" s="444"/>
      <c r="J57" s="444"/>
      <c r="K57" s="444"/>
      <c r="L57" s="69"/>
      <c r="M57" s="222"/>
    </row>
    <row r="58" spans="4:13" ht="45.75">
      <c r="D58" s="210"/>
      <c r="E58" s="21"/>
      <c r="F58" s="21"/>
      <c r="G58" s="444"/>
      <c r="H58" s="444"/>
      <c r="I58" s="444"/>
      <c r="J58" s="444"/>
      <c r="K58" s="444"/>
      <c r="L58" s="83"/>
      <c r="M58" s="222"/>
    </row>
    <row r="59" ht="45.75">
      <c r="L59" s="83"/>
    </row>
    <row r="60" ht="45.75">
      <c r="L60" s="21"/>
    </row>
  </sheetData>
  <sheetProtection/>
  <mergeCells count="41">
    <mergeCell ref="A56:F56"/>
    <mergeCell ref="A42:F42"/>
    <mergeCell ref="A54:F54"/>
    <mergeCell ref="B48:B50"/>
    <mergeCell ref="A44:A46"/>
    <mergeCell ref="B44:B46"/>
    <mergeCell ref="C5:C8"/>
    <mergeCell ref="B38:B39"/>
    <mergeCell ref="A22:A27"/>
    <mergeCell ref="A21:K21"/>
    <mergeCell ref="C38:C39"/>
    <mergeCell ref="A43:M43"/>
    <mergeCell ref="C13:C15"/>
    <mergeCell ref="A29:A36"/>
    <mergeCell ref="B29:B36"/>
    <mergeCell ref="A40:F40"/>
    <mergeCell ref="A38:A39"/>
    <mergeCell ref="A17:F17"/>
    <mergeCell ref="A51:F51"/>
    <mergeCell ref="A37:F37"/>
    <mergeCell ref="A48:A50"/>
    <mergeCell ref="C48:C50"/>
    <mergeCell ref="C44:C46"/>
    <mergeCell ref="A47:F47"/>
    <mergeCell ref="C29:C36"/>
    <mergeCell ref="B13:B15"/>
    <mergeCell ref="A28:F28"/>
    <mergeCell ref="A16:F16"/>
    <mergeCell ref="A18:M18"/>
    <mergeCell ref="C22:C27"/>
    <mergeCell ref="B22:B27"/>
    <mergeCell ref="A4:K4"/>
    <mergeCell ref="A5:A8"/>
    <mergeCell ref="B5:B8"/>
    <mergeCell ref="A10:A11"/>
    <mergeCell ref="C10:C11"/>
    <mergeCell ref="A20:F20"/>
    <mergeCell ref="A13:A15"/>
    <mergeCell ref="A12:F12"/>
    <mergeCell ref="A9:F9"/>
    <mergeCell ref="B10:B11"/>
  </mergeCells>
  <printOptions/>
  <pageMargins left="0.7" right="0.7" top="0.75" bottom="0.75" header="0.3" footer="0.3"/>
  <pageSetup horizontalDpi="600" verticalDpi="600" orientation="portrait" paperSize="9" scale="1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C21"/>
  <sheetViews>
    <sheetView zoomScale="89" zoomScaleNormal="89" workbookViewId="0" topLeftCell="A1">
      <selection activeCell="C18" sqref="C18"/>
    </sheetView>
  </sheetViews>
  <sheetFormatPr defaultColWidth="9.140625" defaultRowHeight="15"/>
  <cols>
    <col min="1" max="1" width="11.421875" style="29" customWidth="1"/>
    <col min="2" max="2" width="19.00390625" style="29" customWidth="1"/>
    <col min="3" max="3" width="21.7109375" style="29" customWidth="1"/>
  </cols>
  <sheetData>
    <row r="2" spans="1:3" ht="15">
      <c r="A2" s="32"/>
      <c r="B2" s="32" t="s">
        <v>133</v>
      </c>
      <c r="C2" s="32" t="s">
        <v>134</v>
      </c>
    </row>
    <row r="3" spans="1:3" ht="26.25">
      <c r="A3" s="239">
        <v>1</v>
      </c>
      <c r="B3" s="371">
        <f>'1 д яс'!M57</f>
        <v>80.3589</v>
      </c>
      <c r="C3" s="245">
        <f>'1д сад'!M60</f>
        <v>102.4715</v>
      </c>
    </row>
    <row r="4" spans="1:3" ht="26.25">
      <c r="A4" s="239">
        <v>2</v>
      </c>
      <c r="B4" s="372">
        <f>'2д яс'!M71</f>
        <v>114.4393</v>
      </c>
      <c r="C4" s="245">
        <f>'2д са'!M65</f>
        <v>135.4129</v>
      </c>
    </row>
    <row r="5" spans="1:3" ht="26.25">
      <c r="A5" s="239">
        <v>3</v>
      </c>
      <c r="B5" s="373">
        <f>'3д яс'!M64</f>
        <v>121.52289999999999</v>
      </c>
      <c r="C5" s="245">
        <f>Лист3сад!M64</f>
        <v>162.0305</v>
      </c>
    </row>
    <row r="6" spans="1:3" ht="26.25">
      <c r="A6" s="239">
        <v>4</v>
      </c>
      <c r="B6" s="373">
        <f>Лист4яс!M63</f>
        <v>95.1559</v>
      </c>
      <c r="C6" s="245">
        <f>'Лист4 сад'!M63</f>
        <v>116.33850000000001</v>
      </c>
    </row>
    <row r="7" spans="1:3" ht="26.25">
      <c r="A7" s="239">
        <v>5</v>
      </c>
      <c r="B7" s="373">
        <f>'Лист5 яс'!M67</f>
        <v>84.9209</v>
      </c>
      <c r="C7" s="245">
        <f>'Лист5 сад'!M63</f>
        <v>109.9645</v>
      </c>
    </row>
    <row r="8" spans="1:3" ht="26.25">
      <c r="A8" s="239">
        <v>6</v>
      </c>
      <c r="B8" s="245">
        <f>Лист6яс!M53</f>
        <v>94.82990000000001</v>
      </c>
      <c r="C8" s="245">
        <f>'Лист6 сад'!M53</f>
        <v>113.38250000000002</v>
      </c>
    </row>
    <row r="9" spans="1:3" ht="26.25">
      <c r="A9" s="239">
        <v>7</v>
      </c>
      <c r="B9" s="373">
        <f>'Лист7 яс'!M58</f>
        <v>73.1822</v>
      </c>
      <c r="C9" s="245">
        <f>Лист7сад!M58</f>
        <v>93.3279</v>
      </c>
    </row>
    <row r="10" spans="1:3" ht="26.25">
      <c r="A10" s="239">
        <v>8</v>
      </c>
      <c r="B10" s="373">
        <f>Лист8яс!M59</f>
        <v>114.28229999999999</v>
      </c>
      <c r="C10" s="245">
        <f>Лист8сад!M61</f>
        <v>138.9279</v>
      </c>
    </row>
    <row r="11" spans="1:3" ht="26.25">
      <c r="A11" s="239">
        <v>9</v>
      </c>
      <c r="B11" s="245">
        <f>Лист9яс!M65</f>
        <v>85.6219</v>
      </c>
      <c r="C11" s="245">
        <f>Лист9сад!M65</f>
        <v>105.6335</v>
      </c>
    </row>
    <row r="12" spans="1:3" ht="26.25">
      <c r="A12" s="239">
        <v>10</v>
      </c>
      <c r="B12" s="373">
        <f>Лист10яс!M69</f>
        <v>120.8059</v>
      </c>
      <c r="C12" s="245">
        <f>Лист10сад!M68</f>
        <v>173.1985</v>
      </c>
    </row>
    <row r="13" spans="1:3" ht="26.25">
      <c r="A13" s="239">
        <v>11</v>
      </c>
      <c r="B13" s="373">
        <f>Лист11яс!M58</f>
        <v>122.4339</v>
      </c>
      <c r="C13" s="245">
        <f>Лист11сад!M59</f>
        <v>159.6465</v>
      </c>
    </row>
    <row r="14" spans="1:3" ht="26.25">
      <c r="A14" s="239">
        <v>12</v>
      </c>
      <c r="B14" s="373">
        <f>Лист12яс!M56</f>
        <v>100.32390000000001</v>
      </c>
      <c r="C14" s="245">
        <f>Лист12сад!M56</f>
        <v>111.0965</v>
      </c>
    </row>
    <row r="15" spans="1:3" ht="15">
      <c r="A15" s="32"/>
      <c r="B15" s="237"/>
      <c r="C15" s="340"/>
    </row>
    <row r="16" spans="1:3" ht="25.5">
      <c r="A16" s="240" t="s">
        <v>162</v>
      </c>
      <c r="B16" s="238">
        <f>B3+B4+B5+B6+B7+B8++B9+B10+B11+B12+B13+B14</f>
        <v>1207.8779</v>
      </c>
      <c r="C16" s="238">
        <f>C3+C4++C5+C6+C7+C8+C9+C10+C11+C12+C13+C14</f>
        <v>1521.4312000000002</v>
      </c>
    </row>
    <row r="17" spans="1:3" ht="25.5">
      <c r="A17" s="32" t="s">
        <v>135</v>
      </c>
      <c r="B17" s="244">
        <f>B16/12</f>
        <v>100.65649166666667</v>
      </c>
      <c r="C17" s="238">
        <f>C16/12</f>
        <v>126.78593333333335</v>
      </c>
    </row>
    <row r="18" spans="1:3" ht="15">
      <c r="A18" s="32"/>
      <c r="B18" s="32">
        <v>100.66</v>
      </c>
      <c r="C18" s="32">
        <v>126.79</v>
      </c>
    </row>
    <row r="19" spans="1:3" ht="15">
      <c r="A19" s="32"/>
      <c r="B19" s="32"/>
      <c r="C19" s="32"/>
    </row>
    <row r="20" spans="1:3" ht="15">
      <c r="A20" s="32"/>
      <c r="B20" s="32"/>
      <c r="C20" s="32"/>
    </row>
    <row r="21" spans="1:3" ht="15">
      <c r="A21" s="32"/>
      <c r="B21" s="32"/>
      <c r="C21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2"/>
  <sheetViews>
    <sheetView view="pageBreakPreview" zoomScale="10" zoomScaleNormal="22" zoomScaleSheetLayoutView="10" zoomScalePageLayoutView="0" workbookViewId="0" topLeftCell="A1">
      <selection activeCell="F24" sqref="F24"/>
    </sheetView>
  </sheetViews>
  <sheetFormatPr defaultColWidth="59.140625" defaultRowHeight="15"/>
  <cols>
    <col min="1" max="1" width="59.140625" style="0" customWidth="1"/>
    <col min="2" max="2" width="75.57421875" style="229" customWidth="1"/>
    <col min="3" max="3" width="180.8515625" style="229" customWidth="1"/>
    <col min="4" max="4" width="132.8515625" style="229" customWidth="1"/>
    <col min="5" max="5" width="223.57421875" style="229" customWidth="1"/>
    <col min="6" max="6" width="255.57421875" style="229" customWidth="1"/>
  </cols>
  <sheetData>
    <row r="1" spans="5:6" ht="69.75" customHeight="1">
      <c r="E1" s="117" t="s">
        <v>282</v>
      </c>
      <c r="F1" s="117" t="s">
        <v>293</v>
      </c>
    </row>
    <row r="2" spans="2:6" ht="79.5" customHeight="1">
      <c r="B2" s="591" t="s">
        <v>55</v>
      </c>
      <c r="C2" s="591" t="s">
        <v>54</v>
      </c>
      <c r="D2" s="591" t="s">
        <v>13</v>
      </c>
      <c r="E2" s="591" t="s">
        <v>106</v>
      </c>
      <c r="F2" s="591" t="s">
        <v>94</v>
      </c>
    </row>
    <row r="3" spans="2:6" ht="79.5" customHeight="1">
      <c r="B3" s="692"/>
      <c r="C3" s="692"/>
      <c r="D3" s="692"/>
      <c r="E3" s="692"/>
      <c r="F3" s="692"/>
    </row>
    <row r="4" spans="2:7" ht="79.5" customHeight="1">
      <c r="B4" s="564" t="s">
        <v>104</v>
      </c>
      <c r="C4" s="168"/>
      <c r="D4" s="168"/>
      <c r="E4" s="168"/>
      <c r="F4" s="168" t="s">
        <v>248</v>
      </c>
      <c r="G4" s="228"/>
    </row>
    <row r="5" spans="2:7" ht="79.5" customHeight="1">
      <c r="B5" s="564"/>
      <c r="C5" s="85" t="s">
        <v>166</v>
      </c>
      <c r="D5" s="168" t="s">
        <v>9</v>
      </c>
      <c r="E5" s="168" t="s">
        <v>285</v>
      </c>
      <c r="F5" s="168" t="s">
        <v>168</v>
      </c>
      <c r="G5" s="228"/>
    </row>
    <row r="6" spans="2:7" ht="79.5" customHeight="1">
      <c r="B6" s="564"/>
      <c r="C6" s="230" t="s">
        <v>210</v>
      </c>
      <c r="D6" s="168"/>
      <c r="E6" s="168" t="s">
        <v>46</v>
      </c>
      <c r="F6" s="168" t="s">
        <v>137</v>
      </c>
      <c r="G6" s="228"/>
    </row>
    <row r="7" spans="2:7" ht="79.5" customHeight="1">
      <c r="B7" s="564"/>
      <c r="C7" s="230" t="s">
        <v>168</v>
      </c>
      <c r="D7" s="168"/>
      <c r="E7" s="168" t="s">
        <v>213</v>
      </c>
      <c r="F7" s="168" t="s">
        <v>35</v>
      </c>
      <c r="G7" s="228"/>
    </row>
    <row r="8" spans="2:7" ht="79.5" customHeight="1">
      <c r="B8" s="564"/>
      <c r="C8" s="230"/>
      <c r="D8" s="168"/>
      <c r="E8" s="168" t="s">
        <v>34</v>
      </c>
      <c r="F8" s="168"/>
      <c r="G8" s="228"/>
    </row>
    <row r="9" spans="2:6" ht="79.5" customHeight="1">
      <c r="B9" s="591"/>
      <c r="C9" s="692"/>
      <c r="D9" s="692"/>
      <c r="E9" s="692"/>
      <c r="F9" s="692"/>
    </row>
    <row r="10" spans="2:6" ht="79.5" customHeight="1">
      <c r="B10" s="591" t="s">
        <v>148</v>
      </c>
      <c r="C10" s="168"/>
      <c r="D10" s="168"/>
      <c r="E10" s="168" t="s">
        <v>184</v>
      </c>
      <c r="F10" s="168" t="s">
        <v>250</v>
      </c>
    </row>
    <row r="11" spans="2:7" ht="79.5" customHeight="1">
      <c r="B11" s="591"/>
      <c r="C11" s="85" t="s">
        <v>196</v>
      </c>
      <c r="D11" s="168" t="s">
        <v>9</v>
      </c>
      <c r="E11" s="168" t="s">
        <v>141</v>
      </c>
      <c r="F11" s="168" t="s">
        <v>40</v>
      </c>
      <c r="G11" s="4"/>
    </row>
    <row r="12" spans="2:7" ht="79.5" customHeight="1">
      <c r="B12" s="591"/>
      <c r="C12" s="85" t="s">
        <v>169</v>
      </c>
      <c r="D12" s="168"/>
      <c r="E12" s="168" t="s">
        <v>213</v>
      </c>
      <c r="F12" s="168" t="s">
        <v>123</v>
      </c>
      <c r="G12" s="4"/>
    </row>
    <row r="13" spans="2:7" ht="79.5" customHeight="1">
      <c r="B13" s="591"/>
      <c r="C13" s="85" t="s">
        <v>171</v>
      </c>
      <c r="D13" s="168"/>
      <c r="E13" s="168" t="s">
        <v>34</v>
      </c>
      <c r="F13" s="168"/>
      <c r="G13" s="4"/>
    </row>
    <row r="14" spans="2:7" ht="79.5" customHeight="1">
      <c r="B14" s="591"/>
      <c r="C14" s="85"/>
      <c r="D14" s="168"/>
      <c r="E14" s="168"/>
      <c r="F14" s="168"/>
      <c r="G14" s="4"/>
    </row>
    <row r="15" spans="2:7" ht="79.5" customHeight="1">
      <c r="B15" s="692"/>
      <c r="C15" s="85"/>
      <c r="D15" s="168"/>
      <c r="E15" s="168"/>
      <c r="F15" s="168"/>
      <c r="G15" s="4"/>
    </row>
    <row r="16" spans="2:7" ht="79.5" customHeight="1">
      <c r="B16" s="692"/>
      <c r="C16" s="692"/>
      <c r="D16" s="692"/>
      <c r="E16" s="692"/>
      <c r="F16" s="692"/>
      <c r="G16" s="4"/>
    </row>
    <row r="17" spans="2:7" ht="79.5" customHeight="1">
      <c r="B17" s="564" t="s">
        <v>103</v>
      </c>
      <c r="C17" s="168"/>
      <c r="D17" s="168"/>
      <c r="E17" s="168" t="s">
        <v>253</v>
      </c>
      <c r="F17" s="168" t="s">
        <v>286</v>
      </c>
      <c r="G17" s="4"/>
    </row>
    <row r="18" spans="2:7" ht="79.5" customHeight="1">
      <c r="B18" s="564"/>
      <c r="C18" s="85" t="s">
        <v>174</v>
      </c>
      <c r="D18" s="168" t="s">
        <v>9</v>
      </c>
      <c r="E18" s="85" t="s">
        <v>182</v>
      </c>
      <c r="F18" s="168"/>
      <c r="G18" s="5"/>
    </row>
    <row r="19" spans="2:7" ht="79.5" customHeight="1">
      <c r="B19" s="564"/>
      <c r="C19" s="85" t="s">
        <v>170</v>
      </c>
      <c r="D19" s="168"/>
      <c r="E19" s="168" t="s">
        <v>287</v>
      </c>
      <c r="F19" s="168"/>
      <c r="G19" s="4"/>
    </row>
    <row r="20" spans="2:7" ht="79.5" customHeight="1">
      <c r="B20" s="564"/>
      <c r="C20" s="85" t="s">
        <v>168</v>
      </c>
      <c r="D20" s="168"/>
      <c r="E20" s="168" t="s">
        <v>108</v>
      </c>
      <c r="F20" s="168" t="s">
        <v>112</v>
      </c>
      <c r="G20" s="4"/>
    </row>
    <row r="21" spans="2:7" ht="79.5" customHeight="1">
      <c r="B21" s="564"/>
      <c r="C21" s="85"/>
      <c r="D21" s="168"/>
      <c r="E21" s="168" t="s">
        <v>34</v>
      </c>
      <c r="F21" s="168"/>
      <c r="G21" s="4"/>
    </row>
    <row r="22" spans="2:7" ht="79.5" customHeight="1">
      <c r="B22" s="564"/>
      <c r="C22" s="692"/>
      <c r="D22" s="692"/>
      <c r="E22" s="692"/>
      <c r="F22" s="692"/>
      <c r="G22" s="4"/>
    </row>
    <row r="23" spans="2:6" ht="79.5" customHeight="1">
      <c r="B23" s="564" t="s">
        <v>48</v>
      </c>
      <c r="C23" s="168"/>
      <c r="D23" s="168"/>
      <c r="E23" s="168"/>
      <c r="F23" s="168" t="s">
        <v>211</v>
      </c>
    </row>
    <row r="24" spans="2:6" ht="79.5" customHeight="1">
      <c r="B24" s="564"/>
      <c r="C24" s="85" t="s">
        <v>38</v>
      </c>
      <c r="D24" s="168" t="s">
        <v>9</v>
      </c>
      <c r="E24" s="85" t="s">
        <v>179</v>
      </c>
      <c r="F24" s="168" t="s">
        <v>40</v>
      </c>
    </row>
    <row r="25" spans="2:6" ht="79.5" customHeight="1">
      <c r="B25" s="564"/>
      <c r="C25" s="85" t="s">
        <v>170</v>
      </c>
      <c r="D25" s="168"/>
      <c r="E25" s="168" t="s">
        <v>43</v>
      </c>
      <c r="F25" s="168"/>
    </row>
    <row r="26" spans="2:6" ht="79.5" customHeight="1">
      <c r="B26" s="564"/>
      <c r="C26" s="85" t="s">
        <v>168</v>
      </c>
      <c r="D26" s="168"/>
      <c r="E26" s="168" t="s">
        <v>213</v>
      </c>
      <c r="F26" s="168"/>
    </row>
    <row r="27" spans="2:6" ht="79.5" customHeight="1">
      <c r="B27" s="564"/>
      <c r="C27" s="85"/>
      <c r="D27" s="168"/>
      <c r="E27" s="168" t="s">
        <v>34</v>
      </c>
      <c r="F27" s="168"/>
    </row>
    <row r="28" spans="2:6" ht="79.5" customHeight="1">
      <c r="B28" s="692"/>
      <c r="C28" s="692"/>
      <c r="D28" s="692"/>
      <c r="E28" s="692"/>
      <c r="F28" s="692"/>
    </row>
    <row r="29" spans="2:6" ht="79.5" customHeight="1">
      <c r="B29" s="564" t="s">
        <v>49</v>
      </c>
      <c r="C29" s="85" t="s">
        <v>197</v>
      </c>
      <c r="D29" s="85"/>
      <c r="E29" s="168" t="s">
        <v>209</v>
      </c>
      <c r="F29" s="168" t="s">
        <v>143</v>
      </c>
    </row>
    <row r="30" spans="2:6" ht="79.5" customHeight="1">
      <c r="B30" s="564"/>
      <c r="C30" s="167"/>
      <c r="D30" s="168" t="s">
        <v>58</v>
      </c>
      <c r="E30" s="168" t="s">
        <v>176</v>
      </c>
      <c r="F30" s="168" t="s">
        <v>137</v>
      </c>
    </row>
    <row r="31" spans="2:6" ht="79.5" customHeight="1">
      <c r="B31" s="564"/>
      <c r="C31" s="85" t="s">
        <v>170</v>
      </c>
      <c r="D31" s="168"/>
      <c r="E31" s="168" t="s">
        <v>192</v>
      </c>
      <c r="F31" s="168" t="s">
        <v>40</v>
      </c>
    </row>
    <row r="32" spans="2:6" ht="79.5" customHeight="1">
      <c r="B32" s="564"/>
      <c r="C32" s="85" t="s">
        <v>168</v>
      </c>
      <c r="D32" s="168"/>
      <c r="E32" s="168" t="s">
        <v>213</v>
      </c>
      <c r="F32" s="168" t="s">
        <v>35</v>
      </c>
    </row>
    <row r="33" spans="2:6" ht="79.5" customHeight="1">
      <c r="B33" s="564"/>
      <c r="C33" s="85"/>
      <c r="D33" s="168"/>
      <c r="E33" s="168" t="s">
        <v>34</v>
      </c>
      <c r="F33" s="168"/>
    </row>
    <row r="34" spans="2:6" ht="79.5" customHeight="1">
      <c r="B34" s="692"/>
      <c r="C34" s="692"/>
      <c r="D34" s="692"/>
      <c r="E34" s="692"/>
      <c r="F34" s="692"/>
    </row>
    <row r="35" spans="2:6" ht="79.5" customHeight="1">
      <c r="B35" s="564" t="s">
        <v>105</v>
      </c>
      <c r="C35" s="168"/>
      <c r="D35" s="168" t="s">
        <v>58</v>
      </c>
      <c r="E35" s="168" t="s">
        <v>172</v>
      </c>
      <c r="F35" s="168" t="s">
        <v>248</v>
      </c>
    </row>
    <row r="36" spans="2:6" ht="79.5" customHeight="1">
      <c r="B36" s="564"/>
      <c r="C36" s="85" t="s">
        <v>194</v>
      </c>
      <c r="D36" s="168"/>
      <c r="E36" s="168" t="s">
        <v>258</v>
      </c>
      <c r="F36" s="168" t="s">
        <v>283</v>
      </c>
    </row>
    <row r="37" spans="2:6" ht="79.5" customHeight="1">
      <c r="B37" s="564"/>
      <c r="C37" s="85" t="s">
        <v>195</v>
      </c>
      <c r="D37" s="168"/>
      <c r="E37" s="168" t="s">
        <v>154</v>
      </c>
      <c r="F37" s="168" t="s">
        <v>39</v>
      </c>
    </row>
    <row r="38" spans="2:6" ht="79.5" customHeight="1">
      <c r="B38" s="564"/>
      <c r="C38" s="85" t="s">
        <v>171</v>
      </c>
      <c r="D38" s="168"/>
      <c r="E38" s="168" t="s">
        <v>34</v>
      </c>
      <c r="F38" s="168"/>
    </row>
    <row r="39" spans="2:6" ht="79.5" customHeight="1">
      <c r="B39" s="564"/>
      <c r="C39" s="85"/>
      <c r="D39" s="168"/>
      <c r="E39" s="168"/>
      <c r="F39" s="168"/>
    </row>
    <row r="40" spans="2:6" ht="79.5" customHeight="1">
      <c r="B40" s="93"/>
      <c r="C40" s="85"/>
      <c r="D40" s="168"/>
      <c r="E40" s="168"/>
      <c r="F40" s="168"/>
    </row>
    <row r="41" spans="2:6" ht="79.5" customHeight="1">
      <c r="B41" s="692"/>
      <c r="C41" s="692"/>
      <c r="D41" s="692"/>
      <c r="E41" s="692"/>
      <c r="F41" s="692"/>
    </row>
    <row r="42" spans="2:6" ht="79.5" customHeight="1">
      <c r="B42" s="97" t="s">
        <v>89</v>
      </c>
      <c r="C42" s="97" t="s">
        <v>54</v>
      </c>
      <c r="D42" s="97" t="s">
        <v>90</v>
      </c>
      <c r="E42" s="97" t="s">
        <v>107</v>
      </c>
      <c r="F42" s="97" t="s">
        <v>91</v>
      </c>
    </row>
    <row r="43" spans="2:6" ht="79.5" customHeight="1">
      <c r="B43" s="564" t="s">
        <v>97</v>
      </c>
      <c r="C43" s="168"/>
      <c r="D43" s="168"/>
      <c r="E43" s="168"/>
      <c r="F43" s="168" t="s">
        <v>186</v>
      </c>
    </row>
    <row r="44" spans="2:6" ht="79.5" customHeight="1">
      <c r="B44" s="564"/>
      <c r="C44" s="85" t="s">
        <v>183</v>
      </c>
      <c r="D44" s="168" t="s">
        <v>9</v>
      </c>
      <c r="E44" s="168" t="s">
        <v>284</v>
      </c>
      <c r="F44" s="168" t="s">
        <v>39</v>
      </c>
    </row>
    <row r="45" spans="2:6" ht="79.5" customHeight="1">
      <c r="B45" s="564"/>
      <c r="C45" s="85" t="s">
        <v>195</v>
      </c>
      <c r="D45" s="168"/>
      <c r="E45" s="168" t="s">
        <v>185</v>
      </c>
      <c r="F45" s="85" t="s">
        <v>142</v>
      </c>
    </row>
    <row r="46" spans="2:6" ht="79.5" customHeight="1">
      <c r="B46" s="564"/>
      <c r="C46" s="85" t="s">
        <v>155</v>
      </c>
      <c r="D46" s="168"/>
      <c r="E46" s="168" t="s">
        <v>213</v>
      </c>
      <c r="F46" s="85" t="s">
        <v>35</v>
      </c>
    </row>
    <row r="47" spans="2:6" ht="79.5" customHeight="1">
      <c r="B47" s="564"/>
      <c r="C47" s="85"/>
      <c r="D47" s="168"/>
      <c r="E47" s="168" t="s">
        <v>34</v>
      </c>
      <c r="F47" s="168"/>
    </row>
    <row r="48" spans="2:6" ht="79.5" customHeight="1">
      <c r="B48" s="692"/>
      <c r="C48" s="692"/>
      <c r="D48" s="692"/>
      <c r="E48" s="692"/>
      <c r="F48" s="692"/>
    </row>
    <row r="49" spans="2:6" ht="79.5" customHeight="1">
      <c r="B49" s="564" t="s">
        <v>98</v>
      </c>
      <c r="C49" s="167"/>
      <c r="D49" s="168" t="s">
        <v>9</v>
      </c>
      <c r="E49" s="168"/>
      <c r="F49" s="168" t="s">
        <v>281</v>
      </c>
    </row>
    <row r="50" spans="2:6" ht="79.5" customHeight="1">
      <c r="B50" s="564"/>
      <c r="C50" s="85" t="s">
        <v>199</v>
      </c>
      <c r="D50" s="168"/>
      <c r="E50" s="168" t="s">
        <v>187</v>
      </c>
      <c r="F50" s="168" t="s">
        <v>40</v>
      </c>
    </row>
    <row r="51" spans="2:6" ht="79.5" customHeight="1">
      <c r="B51" s="564"/>
      <c r="C51" s="85" t="s">
        <v>195</v>
      </c>
      <c r="D51" s="168"/>
      <c r="E51" s="168" t="s">
        <v>264</v>
      </c>
      <c r="F51" s="85" t="s">
        <v>123</v>
      </c>
    </row>
    <row r="52" spans="2:6" ht="79.5" customHeight="1">
      <c r="B52" s="564"/>
      <c r="C52" s="85" t="s">
        <v>171</v>
      </c>
      <c r="D52" s="168"/>
      <c r="E52" s="168" t="s">
        <v>108</v>
      </c>
      <c r="F52" s="168"/>
    </row>
    <row r="53" spans="2:6" ht="79.5" customHeight="1">
      <c r="B53" s="564"/>
      <c r="C53" s="85"/>
      <c r="D53" s="168"/>
      <c r="E53" s="168" t="s">
        <v>34</v>
      </c>
      <c r="F53" s="168"/>
    </row>
    <row r="54" spans="2:6" ht="79.5" customHeight="1">
      <c r="B54" s="692"/>
      <c r="C54" s="692"/>
      <c r="D54" s="692"/>
      <c r="E54" s="692"/>
      <c r="F54" s="692"/>
    </row>
    <row r="55" spans="2:6" ht="79.5" customHeight="1">
      <c r="B55" s="564" t="s">
        <v>50</v>
      </c>
      <c r="C55" s="167"/>
      <c r="D55" s="168" t="s">
        <v>9</v>
      </c>
      <c r="E55" s="168" t="s">
        <v>209</v>
      </c>
      <c r="F55" s="168" t="s">
        <v>190</v>
      </c>
    </row>
    <row r="56" spans="2:6" ht="79.5" customHeight="1">
      <c r="B56" s="564"/>
      <c r="C56" s="85" t="s">
        <v>197</v>
      </c>
      <c r="D56" s="168"/>
      <c r="E56" s="85" t="s">
        <v>189</v>
      </c>
      <c r="F56" s="168" t="s">
        <v>168</v>
      </c>
    </row>
    <row r="57" spans="2:6" ht="79.5" customHeight="1">
      <c r="B57" s="564"/>
      <c r="C57" s="85" t="s">
        <v>170</v>
      </c>
      <c r="D57" s="168"/>
      <c r="E57" s="85" t="s">
        <v>265</v>
      </c>
      <c r="F57" s="168" t="s">
        <v>137</v>
      </c>
    </row>
    <row r="58" spans="2:6" ht="79.5" customHeight="1">
      <c r="B58" s="564"/>
      <c r="C58" s="85" t="s">
        <v>39</v>
      </c>
      <c r="D58" s="168"/>
      <c r="E58" s="168" t="s">
        <v>214</v>
      </c>
      <c r="F58" s="168" t="s">
        <v>35</v>
      </c>
    </row>
    <row r="59" spans="2:6" ht="79.5" customHeight="1">
      <c r="B59" s="564"/>
      <c r="C59" s="85"/>
      <c r="D59" s="168"/>
      <c r="E59" s="168" t="s">
        <v>34</v>
      </c>
      <c r="F59" s="168"/>
    </row>
    <row r="60" spans="2:6" ht="79.5" customHeight="1">
      <c r="B60" s="692"/>
      <c r="C60" s="692"/>
      <c r="D60" s="692"/>
      <c r="E60" s="692"/>
      <c r="F60" s="692"/>
    </row>
    <row r="61" spans="2:6" ht="79.5" customHeight="1">
      <c r="B61" s="564" t="s">
        <v>51</v>
      </c>
      <c r="C61" s="167"/>
      <c r="D61" s="168"/>
      <c r="E61" s="168"/>
      <c r="F61" s="168" t="s">
        <v>159</v>
      </c>
    </row>
    <row r="62" spans="2:6" ht="79.5" customHeight="1">
      <c r="B62" s="564"/>
      <c r="C62" s="85" t="s">
        <v>193</v>
      </c>
      <c r="D62" s="168" t="s">
        <v>9</v>
      </c>
      <c r="E62" s="168" t="s">
        <v>208</v>
      </c>
      <c r="F62" s="168" t="s">
        <v>155</v>
      </c>
    </row>
    <row r="63" spans="2:6" ht="79.5" customHeight="1">
      <c r="B63" s="564"/>
      <c r="C63" s="85" t="s">
        <v>170</v>
      </c>
      <c r="D63" s="168"/>
      <c r="E63" s="85" t="s">
        <v>36</v>
      </c>
      <c r="F63" s="168" t="s">
        <v>341</v>
      </c>
    </row>
    <row r="64" spans="2:6" ht="79.5" customHeight="1">
      <c r="B64" s="564"/>
      <c r="C64" s="85" t="s">
        <v>171</v>
      </c>
      <c r="D64" s="168"/>
      <c r="E64" s="168" t="s">
        <v>213</v>
      </c>
      <c r="F64" s="168"/>
    </row>
    <row r="65" spans="2:6" ht="79.5" customHeight="1">
      <c r="B65" s="564"/>
      <c r="C65" s="85"/>
      <c r="D65" s="168"/>
      <c r="E65" s="168" t="s">
        <v>34</v>
      </c>
      <c r="F65" s="168"/>
    </row>
    <row r="66" spans="2:6" ht="79.5" customHeight="1">
      <c r="B66" s="692"/>
      <c r="C66" s="692"/>
      <c r="D66" s="692"/>
      <c r="E66" s="692"/>
      <c r="F66" s="692"/>
    </row>
    <row r="67" spans="2:6" ht="79.5" customHeight="1">
      <c r="B67" s="564" t="s">
        <v>52</v>
      </c>
      <c r="C67" s="167"/>
      <c r="D67" s="168" t="s">
        <v>9</v>
      </c>
      <c r="E67" s="168"/>
      <c r="F67" s="168" t="s">
        <v>272</v>
      </c>
    </row>
    <row r="68" spans="2:6" ht="79.5" customHeight="1">
      <c r="B68" s="564"/>
      <c r="C68" s="85" t="s">
        <v>174</v>
      </c>
      <c r="D68" s="168"/>
      <c r="E68" s="168" t="s">
        <v>145</v>
      </c>
      <c r="F68" s="168" t="s">
        <v>40</v>
      </c>
    </row>
    <row r="69" spans="2:6" ht="79.5" customHeight="1">
      <c r="B69" s="564"/>
      <c r="C69" s="85" t="s">
        <v>170</v>
      </c>
      <c r="D69" s="168"/>
      <c r="E69" s="168" t="s">
        <v>192</v>
      </c>
      <c r="F69" s="168"/>
    </row>
    <row r="70" spans="2:6" ht="79.5" customHeight="1">
      <c r="B70" s="564"/>
      <c r="C70" s="85" t="s">
        <v>168</v>
      </c>
      <c r="D70" s="168"/>
      <c r="E70" s="168" t="s">
        <v>213</v>
      </c>
      <c r="F70" s="168"/>
    </row>
    <row r="71" spans="2:6" ht="79.5" customHeight="1">
      <c r="B71" s="564"/>
      <c r="C71" s="85"/>
      <c r="D71" s="168"/>
      <c r="E71" s="168" t="s">
        <v>34</v>
      </c>
      <c r="F71" s="168"/>
    </row>
    <row r="72" spans="2:6" ht="79.5" customHeight="1">
      <c r="B72" s="692"/>
      <c r="C72" s="692"/>
      <c r="D72" s="692"/>
      <c r="E72" s="692"/>
      <c r="F72" s="692"/>
    </row>
    <row r="73" spans="2:6" ht="79.5" customHeight="1">
      <c r="B73" s="564" t="s">
        <v>53</v>
      </c>
      <c r="C73" s="167"/>
      <c r="D73" s="168"/>
      <c r="E73" s="168" t="s">
        <v>172</v>
      </c>
      <c r="F73" s="168" t="s">
        <v>196</v>
      </c>
    </row>
    <row r="74" spans="2:6" ht="79.5" customHeight="1">
      <c r="B74" s="564"/>
      <c r="C74" s="85" t="s">
        <v>194</v>
      </c>
      <c r="D74" s="168" t="s">
        <v>9</v>
      </c>
      <c r="E74" s="168" t="s">
        <v>136</v>
      </c>
      <c r="F74" s="168" t="s">
        <v>142</v>
      </c>
    </row>
    <row r="75" spans="2:6" ht="79.5" customHeight="1">
      <c r="B75" s="564"/>
      <c r="C75" s="85" t="s">
        <v>212</v>
      </c>
      <c r="D75" s="168"/>
      <c r="E75" s="168" t="s">
        <v>152</v>
      </c>
      <c r="F75" s="168" t="s">
        <v>39</v>
      </c>
    </row>
    <row r="76" spans="2:6" ht="79.5" customHeight="1">
      <c r="B76" s="564"/>
      <c r="C76" s="85" t="s">
        <v>171</v>
      </c>
      <c r="D76" s="168"/>
      <c r="E76" s="168" t="s">
        <v>34</v>
      </c>
      <c r="F76" s="168" t="s">
        <v>35</v>
      </c>
    </row>
    <row r="77" spans="2:6" ht="91.5">
      <c r="B77" s="231"/>
      <c r="C77" s="231"/>
      <c r="D77" s="231"/>
      <c r="E77" s="231"/>
      <c r="F77" s="231"/>
    </row>
    <row r="78" spans="2:6" ht="91.5">
      <c r="B78" s="231"/>
      <c r="C78" s="231"/>
      <c r="D78" s="231"/>
      <c r="E78" s="231"/>
      <c r="F78" s="231"/>
    </row>
    <row r="79" spans="2:6" ht="91.5">
      <c r="B79" s="231"/>
      <c r="C79" s="231"/>
      <c r="D79" s="231"/>
      <c r="E79" s="231"/>
      <c r="F79" s="231"/>
    </row>
    <row r="80" spans="2:6" ht="91.5">
      <c r="B80" s="231"/>
      <c r="C80" s="231"/>
      <c r="D80" s="231"/>
      <c r="E80" s="231"/>
      <c r="F80" s="231"/>
    </row>
    <row r="81" spans="2:6" ht="91.5">
      <c r="B81" s="231"/>
      <c r="C81" s="231"/>
      <c r="D81" s="231"/>
      <c r="E81" s="231"/>
      <c r="F81" s="231"/>
    </row>
    <row r="82" spans="2:6" ht="91.5">
      <c r="B82" s="231"/>
      <c r="C82" s="231"/>
      <c r="D82" s="231"/>
      <c r="E82" s="231"/>
      <c r="F82" s="231"/>
    </row>
    <row r="83" spans="2:6" ht="91.5">
      <c r="B83" s="231"/>
      <c r="C83" s="231"/>
      <c r="D83" s="231"/>
      <c r="E83" s="231"/>
      <c r="F83" s="231"/>
    </row>
    <row r="84" spans="2:6" ht="91.5">
      <c r="B84" s="231"/>
      <c r="C84" s="231"/>
      <c r="D84" s="231"/>
      <c r="E84" s="231"/>
      <c r="F84" s="231"/>
    </row>
    <row r="85" spans="2:6" ht="91.5">
      <c r="B85" s="231"/>
      <c r="C85" s="231"/>
      <c r="D85" s="231"/>
      <c r="E85" s="231"/>
      <c r="F85" s="231"/>
    </row>
    <row r="86" spans="2:6" ht="91.5">
      <c r="B86" s="231"/>
      <c r="C86" s="231"/>
      <c r="D86" s="231"/>
      <c r="E86" s="231"/>
      <c r="F86" s="231"/>
    </row>
    <row r="87" spans="2:6" ht="91.5">
      <c r="B87" s="231"/>
      <c r="C87" s="231"/>
      <c r="D87" s="231"/>
      <c r="E87" s="231"/>
      <c r="F87" s="231"/>
    </row>
    <row r="88" spans="2:6" ht="91.5">
      <c r="B88" s="231"/>
      <c r="C88" s="231"/>
      <c r="D88" s="231"/>
      <c r="E88" s="231"/>
      <c r="F88" s="231"/>
    </row>
    <row r="89" spans="2:6" ht="91.5">
      <c r="B89" s="231"/>
      <c r="C89" s="231"/>
      <c r="D89" s="231"/>
      <c r="E89" s="231"/>
      <c r="F89" s="231"/>
    </row>
    <row r="90" spans="2:6" ht="91.5">
      <c r="B90" s="231"/>
      <c r="C90" s="231"/>
      <c r="D90" s="231"/>
      <c r="E90" s="231"/>
      <c r="F90" s="231"/>
    </row>
    <row r="91" spans="2:6" ht="91.5">
      <c r="B91" s="231"/>
      <c r="C91" s="231"/>
      <c r="D91" s="231"/>
      <c r="E91" s="231"/>
      <c r="F91" s="231"/>
    </row>
    <row r="92" spans="2:6" ht="91.5">
      <c r="B92" s="231"/>
      <c r="C92" s="231"/>
      <c r="D92" s="231"/>
      <c r="E92" s="231"/>
      <c r="F92" s="231"/>
    </row>
    <row r="93" spans="2:6" ht="91.5">
      <c r="B93" s="231"/>
      <c r="C93" s="231"/>
      <c r="D93" s="231"/>
      <c r="E93" s="231"/>
      <c r="F93" s="231"/>
    </row>
    <row r="94" spans="2:6" ht="91.5">
      <c r="B94" s="231"/>
      <c r="C94" s="231"/>
      <c r="D94" s="231"/>
      <c r="E94" s="231"/>
      <c r="F94" s="231"/>
    </row>
    <row r="95" spans="2:6" ht="91.5">
      <c r="B95" s="231"/>
      <c r="C95" s="231"/>
      <c r="D95" s="231"/>
      <c r="E95" s="231"/>
      <c r="F95" s="231"/>
    </row>
    <row r="96" spans="2:6" ht="91.5">
      <c r="B96" s="231"/>
      <c r="C96" s="231"/>
      <c r="D96" s="231"/>
      <c r="E96" s="231"/>
      <c r="F96" s="231"/>
    </row>
    <row r="97" spans="2:6" ht="91.5">
      <c r="B97" s="231"/>
      <c r="C97" s="231"/>
      <c r="D97" s="231"/>
      <c r="E97" s="231"/>
      <c r="F97" s="231"/>
    </row>
    <row r="98" spans="2:6" ht="91.5">
      <c r="B98" s="231"/>
      <c r="C98" s="231"/>
      <c r="D98" s="231"/>
      <c r="E98" s="231"/>
      <c r="F98" s="231"/>
    </row>
    <row r="99" spans="2:6" ht="91.5">
      <c r="B99" s="231"/>
      <c r="C99" s="231"/>
      <c r="D99" s="231"/>
      <c r="E99" s="231"/>
      <c r="F99" s="231"/>
    </row>
    <row r="100" spans="2:6" ht="91.5">
      <c r="B100" s="231"/>
      <c r="C100" s="231"/>
      <c r="D100" s="231"/>
      <c r="E100" s="231"/>
      <c r="F100" s="231"/>
    </row>
    <row r="101" spans="2:6" ht="91.5">
      <c r="B101" s="231"/>
      <c r="C101" s="231"/>
      <c r="D101" s="231"/>
      <c r="E101" s="231"/>
      <c r="F101" s="231"/>
    </row>
    <row r="102" spans="2:6" ht="91.5">
      <c r="B102" s="231"/>
      <c r="C102" s="231"/>
      <c r="D102" s="231"/>
      <c r="E102" s="231"/>
      <c r="F102" s="231"/>
    </row>
    <row r="103" spans="2:6" ht="91.5">
      <c r="B103" s="231"/>
      <c r="C103" s="231"/>
      <c r="D103" s="231"/>
      <c r="E103" s="231"/>
      <c r="F103" s="231"/>
    </row>
    <row r="104" spans="2:6" ht="91.5">
      <c r="B104" s="231"/>
      <c r="C104" s="231"/>
      <c r="D104" s="231"/>
      <c r="E104" s="231"/>
      <c r="F104" s="231"/>
    </row>
    <row r="105" spans="2:6" ht="91.5">
      <c r="B105" s="231"/>
      <c r="C105" s="231"/>
      <c r="D105" s="231"/>
      <c r="E105" s="231"/>
      <c r="F105" s="231"/>
    </row>
    <row r="106" spans="2:6" ht="91.5">
      <c r="B106" s="231"/>
      <c r="C106" s="231"/>
      <c r="D106" s="231"/>
      <c r="E106" s="231"/>
      <c r="F106" s="231"/>
    </row>
    <row r="107" spans="2:6" ht="91.5">
      <c r="B107" s="231"/>
      <c r="C107" s="231"/>
      <c r="D107" s="231"/>
      <c r="E107" s="231"/>
      <c r="F107" s="231"/>
    </row>
    <row r="108" spans="2:6" ht="91.5">
      <c r="B108" s="231"/>
      <c r="C108" s="231"/>
      <c r="D108" s="231"/>
      <c r="E108" s="231"/>
      <c r="F108" s="231"/>
    </row>
    <row r="109" spans="2:6" ht="91.5">
      <c r="B109" s="231"/>
      <c r="C109" s="231"/>
      <c r="D109" s="231"/>
      <c r="E109" s="231"/>
      <c r="F109" s="231"/>
    </row>
    <row r="110" spans="2:6" ht="91.5">
      <c r="B110" s="231"/>
      <c r="C110" s="231"/>
      <c r="D110" s="231"/>
      <c r="E110" s="231"/>
      <c r="F110" s="231"/>
    </row>
    <row r="111" spans="2:6" ht="91.5">
      <c r="B111" s="231"/>
      <c r="C111" s="231"/>
      <c r="D111" s="231"/>
      <c r="E111" s="231"/>
      <c r="F111" s="231"/>
    </row>
    <row r="112" spans="2:6" ht="91.5">
      <c r="B112" s="231"/>
      <c r="C112" s="231"/>
      <c r="D112" s="231"/>
      <c r="E112" s="231"/>
      <c r="F112" s="231"/>
    </row>
    <row r="113" spans="2:6" ht="91.5">
      <c r="B113" s="231"/>
      <c r="C113" s="231"/>
      <c r="D113" s="231"/>
      <c r="E113" s="231"/>
      <c r="F113" s="231"/>
    </row>
    <row r="114" spans="2:6" ht="91.5">
      <c r="B114" s="231"/>
      <c r="C114" s="231"/>
      <c r="D114" s="231"/>
      <c r="E114" s="231"/>
      <c r="F114" s="231"/>
    </row>
    <row r="115" spans="2:6" ht="91.5">
      <c r="B115" s="231"/>
      <c r="C115" s="231"/>
      <c r="D115" s="231"/>
      <c r="E115" s="231"/>
      <c r="F115" s="231"/>
    </row>
    <row r="116" spans="2:6" ht="91.5">
      <c r="B116" s="231"/>
      <c r="C116" s="231"/>
      <c r="D116" s="231"/>
      <c r="E116" s="231"/>
      <c r="F116" s="231"/>
    </row>
    <row r="117" spans="2:6" ht="91.5">
      <c r="B117" s="231"/>
      <c r="C117" s="231"/>
      <c r="D117" s="231"/>
      <c r="E117" s="231"/>
      <c r="F117" s="231"/>
    </row>
    <row r="118" spans="2:6" ht="91.5">
      <c r="B118" s="231"/>
      <c r="C118" s="231"/>
      <c r="D118" s="231"/>
      <c r="E118" s="231"/>
      <c r="F118" s="231"/>
    </row>
    <row r="119" spans="2:6" ht="91.5">
      <c r="B119" s="231"/>
      <c r="C119" s="231"/>
      <c r="D119" s="231"/>
      <c r="E119" s="231"/>
      <c r="F119" s="231"/>
    </row>
    <row r="120" spans="2:6" ht="91.5">
      <c r="B120" s="231"/>
      <c r="C120" s="231"/>
      <c r="D120" s="231"/>
      <c r="E120" s="231"/>
      <c r="F120" s="231"/>
    </row>
    <row r="121" spans="2:6" ht="91.5">
      <c r="B121" s="231"/>
      <c r="C121" s="231"/>
      <c r="D121" s="231"/>
      <c r="E121" s="231"/>
      <c r="F121" s="231"/>
    </row>
    <row r="122" spans="2:6" ht="91.5">
      <c r="B122" s="231"/>
      <c r="C122" s="231"/>
      <c r="D122" s="231"/>
      <c r="E122" s="231"/>
      <c r="F122" s="231"/>
    </row>
    <row r="123" spans="2:6" ht="91.5">
      <c r="B123" s="231"/>
      <c r="C123" s="231"/>
      <c r="D123" s="231"/>
      <c r="E123" s="231"/>
      <c r="F123" s="231"/>
    </row>
    <row r="124" spans="2:6" ht="91.5">
      <c r="B124" s="231"/>
      <c r="C124" s="231"/>
      <c r="D124" s="231"/>
      <c r="E124" s="231"/>
      <c r="F124" s="231"/>
    </row>
    <row r="125" spans="2:6" ht="91.5">
      <c r="B125" s="231"/>
      <c r="C125" s="231"/>
      <c r="D125" s="231"/>
      <c r="E125" s="231"/>
      <c r="F125" s="231"/>
    </row>
    <row r="126" spans="2:6" ht="91.5">
      <c r="B126" s="231"/>
      <c r="C126" s="231"/>
      <c r="D126" s="231"/>
      <c r="E126" s="231"/>
      <c r="F126" s="231"/>
    </row>
    <row r="127" spans="2:6" ht="91.5">
      <c r="B127" s="231"/>
      <c r="C127" s="231"/>
      <c r="D127" s="231"/>
      <c r="E127" s="231"/>
      <c r="F127" s="231"/>
    </row>
    <row r="128" spans="2:6" ht="91.5">
      <c r="B128" s="231"/>
      <c r="C128" s="231"/>
      <c r="D128" s="231"/>
      <c r="E128" s="231"/>
      <c r="F128" s="231"/>
    </row>
    <row r="129" spans="2:6" ht="91.5">
      <c r="B129" s="231"/>
      <c r="C129" s="231"/>
      <c r="D129" s="231"/>
      <c r="E129" s="231"/>
      <c r="F129" s="231"/>
    </row>
    <row r="130" spans="2:6" ht="91.5">
      <c r="B130" s="231"/>
      <c r="C130" s="231"/>
      <c r="D130" s="231"/>
      <c r="E130" s="231"/>
      <c r="F130" s="231"/>
    </row>
    <row r="131" spans="2:6" ht="91.5">
      <c r="B131" s="231"/>
      <c r="C131" s="231"/>
      <c r="D131" s="231"/>
      <c r="E131" s="231"/>
      <c r="F131" s="231"/>
    </row>
    <row r="132" spans="2:6" ht="91.5">
      <c r="B132" s="231"/>
      <c r="C132" s="231"/>
      <c r="D132" s="231"/>
      <c r="E132" s="231"/>
      <c r="F132" s="231"/>
    </row>
    <row r="133" spans="2:6" ht="91.5">
      <c r="B133" s="231"/>
      <c r="C133" s="231"/>
      <c r="D133" s="231"/>
      <c r="E133" s="231"/>
      <c r="F133" s="231"/>
    </row>
    <row r="134" spans="2:6" ht="91.5">
      <c r="B134" s="231"/>
      <c r="C134" s="231"/>
      <c r="D134" s="231"/>
      <c r="E134" s="231"/>
      <c r="F134" s="231"/>
    </row>
    <row r="135" spans="2:6" ht="91.5">
      <c r="B135" s="231"/>
      <c r="C135" s="231"/>
      <c r="D135" s="231"/>
      <c r="E135" s="231"/>
      <c r="F135" s="231"/>
    </row>
    <row r="136" spans="2:6" ht="91.5">
      <c r="B136" s="231"/>
      <c r="C136" s="231"/>
      <c r="D136" s="231"/>
      <c r="E136" s="231"/>
      <c r="F136" s="231"/>
    </row>
    <row r="137" spans="2:6" ht="91.5">
      <c r="B137" s="231"/>
      <c r="C137" s="231"/>
      <c r="D137" s="231"/>
      <c r="E137" s="231"/>
      <c r="F137" s="231"/>
    </row>
    <row r="138" spans="2:6" ht="91.5">
      <c r="B138" s="231"/>
      <c r="C138" s="231"/>
      <c r="D138" s="231"/>
      <c r="E138" s="231"/>
      <c r="F138" s="231"/>
    </row>
    <row r="139" spans="2:6" ht="91.5">
      <c r="B139" s="231"/>
      <c r="C139" s="231"/>
      <c r="D139" s="231"/>
      <c r="E139" s="231"/>
      <c r="F139" s="231"/>
    </row>
    <row r="140" spans="2:6" ht="91.5">
      <c r="B140" s="231"/>
      <c r="C140" s="231"/>
      <c r="D140" s="231"/>
      <c r="E140" s="231"/>
      <c r="F140" s="231"/>
    </row>
    <row r="141" spans="2:6" ht="91.5">
      <c r="B141" s="231"/>
      <c r="C141" s="231"/>
      <c r="D141" s="231"/>
      <c r="E141" s="231"/>
      <c r="F141" s="231"/>
    </row>
    <row r="142" spans="2:6" ht="91.5">
      <c r="B142" s="231"/>
      <c r="C142" s="231"/>
      <c r="D142" s="231"/>
      <c r="E142" s="231"/>
      <c r="F142" s="231"/>
    </row>
  </sheetData>
  <sheetProtection/>
  <mergeCells count="28">
    <mergeCell ref="B34:F34"/>
    <mergeCell ref="B41:F41"/>
    <mergeCell ref="B48:F48"/>
    <mergeCell ref="B54:F54"/>
    <mergeCell ref="B35:B39"/>
    <mergeCell ref="B4:B8"/>
    <mergeCell ref="B23:B27"/>
    <mergeCell ref="B29:B33"/>
    <mergeCell ref="B10:B15"/>
    <mergeCell ref="B9:F9"/>
    <mergeCell ref="B16:F16"/>
    <mergeCell ref="B22:F22"/>
    <mergeCell ref="B28:F28"/>
    <mergeCell ref="B17:B21"/>
    <mergeCell ref="F2:F3"/>
    <mergeCell ref="B2:B3"/>
    <mergeCell ref="C2:C3"/>
    <mergeCell ref="D2:D3"/>
    <mergeCell ref="E2:E3"/>
    <mergeCell ref="B73:B76"/>
    <mergeCell ref="B61:B65"/>
    <mergeCell ref="B67:B71"/>
    <mergeCell ref="B43:B47"/>
    <mergeCell ref="B49:B53"/>
    <mergeCell ref="B66:F66"/>
    <mergeCell ref="B72:F72"/>
    <mergeCell ref="B60:F60"/>
    <mergeCell ref="B55:B59"/>
  </mergeCells>
  <printOptions/>
  <pageMargins left="0.7" right="0.7" top="0.75" bottom="0.75" header="0.3" footer="0.3"/>
  <pageSetup fitToHeight="1" fitToWidth="1" horizontalDpi="600" verticalDpi="600" orientation="portrait" scale="10" r:id="rId1"/>
  <rowBreaks count="1" manualBreakCount="1">
    <brk id="34" min="1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tabSelected="1" zoomScalePageLayoutView="0" workbookViewId="0" topLeftCell="A1">
      <selection activeCell="J65" sqref="J65"/>
    </sheetView>
  </sheetViews>
  <sheetFormatPr defaultColWidth="9.140625" defaultRowHeight="15"/>
  <cols>
    <col min="2" max="2" width="42.140625" style="0" customWidth="1"/>
    <col min="3" max="3" width="16.8515625" style="0" customWidth="1"/>
    <col min="4" max="4" width="63.140625" style="0" customWidth="1"/>
    <col min="5" max="5" width="52.140625" style="0" customWidth="1"/>
  </cols>
  <sheetData>
    <row r="1" ht="22.5">
      <c r="E1" s="464" t="s">
        <v>342</v>
      </c>
    </row>
    <row r="2" ht="112.5">
      <c r="E2" s="465" t="s">
        <v>343</v>
      </c>
    </row>
    <row r="3" spans="1:5" ht="15">
      <c r="A3" s="4"/>
      <c r="B3" s="4"/>
      <c r="C3" s="4"/>
      <c r="D3" s="4"/>
      <c r="E3" s="4"/>
    </row>
    <row r="4" spans="1:5" ht="20.25">
      <c r="A4" s="462"/>
      <c r="B4" s="462"/>
      <c r="C4" s="462"/>
      <c r="D4" s="462" t="s">
        <v>282</v>
      </c>
      <c r="E4" s="462" t="s">
        <v>293</v>
      </c>
    </row>
    <row r="5" spans="1:5" ht="20.25">
      <c r="A5" s="462" t="s">
        <v>55</v>
      </c>
      <c r="B5" s="462" t="s">
        <v>54</v>
      </c>
      <c r="C5" s="462" t="s">
        <v>13</v>
      </c>
      <c r="D5" s="462" t="s">
        <v>106</v>
      </c>
      <c r="E5" s="462" t="s">
        <v>94</v>
      </c>
    </row>
    <row r="6" spans="1:5" ht="20.25">
      <c r="A6" s="462"/>
      <c r="B6" s="462"/>
      <c r="C6" s="462"/>
      <c r="D6" s="462"/>
      <c r="E6" s="462"/>
    </row>
    <row r="7" spans="1:5" ht="20.25">
      <c r="A7" s="462" t="s">
        <v>104</v>
      </c>
      <c r="B7" s="462"/>
      <c r="C7" s="462"/>
      <c r="D7" s="462"/>
      <c r="E7" s="462" t="s">
        <v>248</v>
      </c>
    </row>
    <row r="8" spans="1:5" ht="20.25">
      <c r="A8" s="462"/>
      <c r="B8" s="462" t="s">
        <v>166</v>
      </c>
      <c r="C8" s="462" t="s">
        <v>9</v>
      </c>
      <c r="D8" s="462" t="s">
        <v>285</v>
      </c>
      <c r="E8" s="462" t="s">
        <v>168</v>
      </c>
    </row>
    <row r="9" spans="1:5" ht="20.25">
      <c r="A9" s="462"/>
      <c r="B9" s="462" t="s">
        <v>210</v>
      </c>
      <c r="C9" s="462"/>
      <c r="D9" s="462" t="s">
        <v>46</v>
      </c>
      <c r="E9" s="462" t="s">
        <v>137</v>
      </c>
    </row>
    <row r="10" spans="1:5" ht="20.25">
      <c r="A10" s="462"/>
      <c r="B10" s="462" t="s">
        <v>168</v>
      </c>
      <c r="C10" s="462"/>
      <c r="D10" s="462" t="s">
        <v>213</v>
      </c>
      <c r="E10" s="462" t="s">
        <v>35</v>
      </c>
    </row>
    <row r="11" spans="1:5" ht="20.25">
      <c r="A11" s="462"/>
      <c r="B11" s="462"/>
      <c r="C11" s="462"/>
      <c r="D11" s="462" t="s">
        <v>34</v>
      </c>
      <c r="E11" s="462"/>
    </row>
    <row r="12" spans="1:5" ht="20.25">
      <c r="A12" s="462"/>
      <c r="B12" s="462"/>
      <c r="C12" s="462"/>
      <c r="D12" s="462"/>
      <c r="E12" s="462"/>
    </row>
    <row r="13" spans="1:5" ht="20.25">
      <c r="A13" s="462" t="s">
        <v>148</v>
      </c>
      <c r="B13" s="462"/>
      <c r="C13" s="462"/>
      <c r="D13" s="462" t="s">
        <v>184</v>
      </c>
      <c r="E13" s="462" t="s">
        <v>250</v>
      </c>
    </row>
    <row r="14" spans="1:5" ht="20.25">
      <c r="A14" s="462"/>
      <c r="B14" s="462" t="s">
        <v>196</v>
      </c>
      <c r="C14" s="462" t="s">
        <v>9</v>
      </c>
      <c r="D14" s="462" t="s">
        <v>141</v>
      </c>
      <c r="E14" s="462" t="s">
        <v>40</v>
      </c>
    </row>
    <row r="15" spans="1:5" ht="20.25">
      <c r="A15" s="462"/>
      <c r="B15" s="462" t="s">
        <v>169</v>
      </c>
      <c r="C15" s="462"/>
      <c r="D15" s="462" t="s">
        <v>213</v>
      </c>
      <c r="E15" s="462" t="s">
        <v>123</v>
      </c>
    </row>
    <row r="16" spans="1:5" ht="20.25">
      <c r="A16" s="462"/>
      <c r="B16" s="462" t="s">
        <v>171</v>
      </c>
      <c r="C16" s="462"/>
      <c r="D16" s="462" t="s">
        <v>34</v>
      </c>
      <c r="E16" s="462"/>
    </row>
    <row r="17" spans="1:5" ht="20.25">
      <c r="A17" s="462"/>
      <c r="B17" s="462"/>
      <c r="C17" s="462"/>
      <c r="D17" s="462"/>
      <c r="E17" s="462"/>
    </row>
    <row r="18" spans="1:5" ht="20.25">
      <c r="A18" s="462"/>
      <c r="B18" s="462"/>
      <c r="C18" s="462"/>
      <c r="D18" s="462"/>
      <c r="E18" s="462"/>
    </row>
    <row r="19" spans="1:5" ht="20.25">
      <c r="A19" s="462"/>
      <c r="B19" s="462"/>
      <c r="C19" s="462"/>
      <c r="D19" s="462"/>
      <c r="E19" s="462"/>
    </row>
    <row r="20" spans="1:5" ht="20.25">
      <c r="A20" s="462" t="s">
        <v>103</v>
      </c>
      <c r="B20" s="462"/>
      <c r="C20" s="462"/>
      <c r="D20" s="462" t="s">
        <v>253</v>
      </c>
      <c r="E20" s="462" t="s">
        <v>286</v>
      </c>
    </row>
    <row r="21" spans="1:5" ht="20.25">
      <c r="A21" s="462"/>
      <c r="B21" s="462" t="s">
        <v>174</v>
      </c>
      <c r="C21" s="462" t="s">
        <v>9</v>
      </c>
      <c r="D21" s="462" t="s">
        <v>182</v>
      </c>
      <c r="E21" s="462"/>
    </row>
    <row r="22" spans="1:5" ht="20.25">
      <c r="A22" s="462"/>
      <c r="B22" s="462" t="s">
        <v>170</v>
      </c>
      <c r="C22" s="462"/>
      <c r="D22" s="462" t="s">
        <v>287</v>
      </c>
      <c r="E22" s="462"/>
    </row>
    <row r="23" spans="1:5" ht="20.25">
      <c r="A23" s="462"/>
      <c r="B23" s="462" t="s">
        <v>168</v>
      </c>
      <c r="C23" s="462"/>
      <c r="D23" s="462" t="s">
        <v>108</v>
      </c>
      <c r="E23" s="462" t="s">
        <v>112</v>
      </c>
    </row>
    <row r="24" spans="1:5" ht="20.25">
      <c r="A24" s="462"/>
      <c r="B24" s="462"/>
      <c r="C24" s="462"/>
      <c r="D24" s="462" t="s">
        <v>34</v>
      </c>
      <c r="E24" s="462"/>
    </row>
    <row r="25" spans="1:5" ht="20.25">
      <c r="A25" s="462"/>
      <c r="B25" s="462"/>
      <c r="C25" s="462"/>
      <c r="D25" s="462"/>
      <c r="E25" s="462"/>
    </row>
    <row r="26" spans="1:5" ht="20.25">
      <c r="A26" s="462" t="s">
        <v>48</v>
      </c>
      <c r="B26" s="462"/>
      <c r="C26" s="462"/>
      <c r="D26" s="462"/>
      <c r="E26" s="462" t="s">
        <v>211</v>
      </c>
    </row>
    <row r="27" spans="1:5" ht="20.25">
      <c r="A27" s="462"/>
      <c r="B27" s="462" t="s">
        <v>38</v>
      </c>
      <c r="C27" s="462" t="s">
        <v>9</v>
      </c>
      <c r="D27" s="463" t="s">
        <v>179</v>
      </c>
      <c r="E27" s="462" t="s">
        <v>40</v>
      </c>
    </row>
    <row r="28" spans="1:5" ht="20.25">
      <c r="A28" s="462"/>
      <c r="B28" s="462" t="s">
        <v>170</v>
      </c>
      <c r="C28" s="462"/>
      <c r="D28" s="462" t="s">
        <v>43</v>
      </c>
      <c r="E28" s="462"/>
    </row>
    <row r="29" spans="1:5" ht="20.25">
      <c r="A29" s="462"/>
      <c r="B29" s="462" t="s">
        <v>168</v>
      </c>
      <c r="C29" s="462"/>
      <c r="D29" s="462" t="s">
        <v>213</v>
      </c>
      <c r="E29" s="462"/>
    </row>
    <row r="30" spans="1:5" ht="20.25">
      <c r="A30" s="462"/>
      <c r="B30" s="462"/>
      <c r="C30" s="462"/>
      <c r="D30" s="462" t="s">
        <v>34</v>
      </c>
      <c r="E30" s="462"/>
    </row>
    <row r="31" spans="1:5" ht="20.25">
      <c r="A31" s="462"/>
      <c r="B31" s="462"/>
      <c r="C31" s="462"/>
      <c r="D31" s="462"/>
      <c r="E31" s="462"/>
    </row>
    <row r="32" spans="1:5" ht="20.25">
      <c r="A32" s="462" t="s">
        <v>49</v>
      </c>
      <c r="B32" s="462" t="s">
        <v>197</v>
      </c>
      <c r="C32" s="462"/>
      <c r="D32" s="462" t="s">
        <v>209</v>
      </c>
      <c r="E32" s="462" t="s">
        <v>143</v>
      </c>
    </row>
    <row r="33" spans="1:5" ht="20.25">
      <c r="A33" s="462"/>
      <c r="B33" s="462"/>
      <c r="C33" s="462" t="s">
        <v>58</v>
      </c>
      <c r="D33" s="462" t="s">
        <v>176</v>
      </c>
      <c r="E33" s="462" t="s">
        <v>137</v>
      </c>
    </row>
    <row r="34" spans="1:5" ht="20.25">
      <c r="A34" s="462"/>
      <c r="B34" s="462" t="s">
        <v>170</v>
      </c>
      <c r="C34" s="462"/>
      <c r="D34" s="462" t="s">
        <v>192</v>
      </c>
      <c r="E34" s="462" t="s">
        <v>40</v>
      </c>
    </row>
    <row r="35" spans="1:5" ht="20.25">
      <c r="A35" s="462"/>
      <c r="B35" s="462" t="s">
        <v>168</v>
      </c>
      <c r="C35" s="462"/>
      <c r="D35" s="462" t="s">
        <v>213</v>
      </c>
      <c r="E35" s="462" t="s">
        <v>35</v>
      </c>
    </row>
    <row r="36" spans="1:5" ht="20.25">
      <c r="A36" s="462"/>
      <c r="B36" s="462"/>
      <c r="C36" s="462"/>
      <c r="D36" s="462" t="s">
        <v>34</v>
      </c>
      <c r="E36" s="462"/>
    </row>
    <row r="37" spans="1:5" ht="20.25">
      <c r="A37" s="462"/>
      <c r="B37" s="462"/>
      <c r="C37" s="462"/>
      <c r="D37" s="462"/>
      <c r="E37" s="462"/>
    </row>
    <row r="38" spans="1:5" ht="20.25">
      <c r="A38" s="462" t="s">
        <v>105</v>
      </c>
      <c r="B38" s="462"/>
      <c r="C38" s="462" t="s">
        <v>58</v>
      </c>
      <c r="D38" s="462" t="s">
        <v>172</v>
      </c>
      <c r="E38" s="462" t="s">
        <v>248</v>
      </c>
    </row>
    <row r="39" spans="1:5" ht="20.25">
      <c r="A39" s="462"/>
      <c r="B39" s="462" t="s">
        <v>194</v>
      </c>
      <c r="C39" s="462"/>
      <c r="D39" s="462" t="s">
        <v>258</v>
      </c>
      <c r="E39" s="462" t="s">
        <v>283</v>
      </c>
    </row>
    <row r="40" spans="1:5" ht="20.25">
      <c r="A40" s="462"/>
      <c r="B40" s="462" t="s">
        <v>195</v>
      </c>
      <c r="C40" s="462"/>
      <c r="D40" s="462" t="s">
        <v>154</v>
      </c>
      <c r="E40" s="462" t="s">
        <v>39</v>
      </c>
    </row>
    <row r="41" spans="1:5" ht="20.25">
      <c r="A41" s="462"/>
      <c r="B41" s="462" t="s">
        <v>171</v>
      </c>
      <c r="C41" s="462"/>
      <c r="D41" s="462" t="s">
        <v>34</v>
      </c>
      <c r="E41" s="462"/>
    </row>
    <row r="42" spans="1:5" ht="20.25">
      <c r="A42" s="462"/>
      <c r="B42" s="462"/>
      <c r="C42" s="462"/>
      <c r="D42" s="462"/>
      <c r="E42" s="462"/>
    </row>
    <row r="43" spans="1:5" ht="20.25">
      <c r="A43" s="462"/>
      <c r="B43" s="462"/>
      <c r="C43" s="462"/>
      <c r="D43" s="462"/>
      <c r="E43" s="462"/>
    </row>
    <row r="44" spans="1:5" ht="20.25">
      <c r="A44" s="462"/>
      <c r="B44" s="462"/>
      <c r="C44" s="462"/>
      <c r="D44" s="462"/>
      <c r="E44" s="462"/>
    </row>
    <row r="45" spans="1:5" ht="20.25">
      <c r="A45" s="462" t="s">
        <v>89</v>
      </c>
      <c r="B45" s="462" t="s">
        <v>54</v>
      </c>
      <c r="C45" s="462" t="s">
        <v>90</v>
      </c>
      <c r="D45" s="462" t="s">
        <v>107</v>
      </c>
      <c r="E45" s="462" t="s">
        <v>91</v>
      </c>
    </row>
    <row r="46" spans="1:5" ht="20.25">
      <c r="A46" s="462" t="s">
        <v>97</v>
      </c>
      <c r="B46" s="462"/>
      <c r="C46" s="462"/>
      <c r="D46" s="462"/>
      <c r="E46" s="462" t="s">
        <v>186</v>
      </c>
    </row>
    <row r="47" spans="1:5" ht="20.25">
      <c r="A47" s="462"/>
      <c r="B47" s="462" t="s">
        <v>183</v>
      </c>
      <c r="C47" s="462" t="s">
        <v>9</v>
      </c>
      <c r="D47" s="462" t="s">
        <v>284</v>
      </c>
      <c r="E47" s="462" t="s">
        <v>39</v>
      </c>
    </row>
    <row r="48" spans="1:5" ht="20.25">
      <c r="A48" s="462"/>
      <c r="B48" s="462" t="s">
        <v>195</v>
      </c>
      <c r="C48" s="462"/>
      <c r="D48" s="462" t="s">
        <v>185</v>
      </c>
      <c r="E48" s="462" t="s">
        <v>142</v>
      </c>
    </row>
    <row r="49" spans="1:5" ht="20.25">
      <c r="A49" s="462"/>
      <c r="B49" s="462" t="s">
        <v>155</v>
      </c>
      <c r="C49" s="462"/>
      <c r="D49" s="462" t="s">
        <v>213</v>
      </c>
      <c r="E49" s="462" t="s">
        <v>35</v>
      </c>
    </row>
    <row r="50" spans="1:5" ht="20.25">
      <c r="A50" s="462"/>
      <c r="B50" s="462"/>
      <c r="C50" s="462"/>
      <c r="D50" s="462" t="s">
        <v>34</v>
      </c>
      <c r="E50" s="462"/>
    </row>
    <row r="51" spans="1:5" ht="20.25">
      <c r="A51" s="462"/>
      <c r="B51" s="462"/>
      <c r="C51" s="462"/>
      <c r="D51" s="462"/>
      <c r="E51" s="462"/>
    </row>
    <row r="52" spans="1:5" ht="20.25">
      <c r="A52" s="462" t="s">
        <v>98</v>
      </c>
      <c r="B52" s="462"/>
      <c r="C52" s="462" t="s">
        <v>9</v>
      </c>
      <c r="D52" s="462"/>
      <c r="E52" s="462" t="s">
        <v>281</v>
      </c>
    </row>
    <row r="53" spans="1:5" ht="20.25">
      <c r="A53" s="462"/>
      <c r="B53" s="462" t="s">
        <v>199</v>
      </c>
      <c r="C53" s="462"/>
      <c r="D53" s="462" t="s">
        <v>187</v>
      </c>
      <c r="E53" s="462" t="s">
        <v>40</v>
      </c>
    </row>
    <row r="54" spans="1:5" ht="20.25">
      <c r="A54" s="462"/>
      <c r="B54" s="462" t="s">
        <v>195</v>
      </c>
      <c r="C54" s="462"/>
      <c r="D54" s="462" t="s">
        <v>264</v>
      </c>
      <c r="E54" s="462" t="s">
        <v>123</v>
      </c>
    </row>
    <row r="55" spans="1:5" ht="20.25">
      <c r="A55" s="462"/>
      <c r="B55" s="462" t="s">
        <v>171</v>
      </c>
      <c r="C55" s="462"/>
      <c r="D55" s="462" t="s">
        <v>108</v>
      </c>
      <c r="E55" s="462"/>
    </row>
    <row r="56" spans="1:5" ht="20.25">
      <c r="A56" s="462"/>
      <c r="B56" s="462"/>
      <c r="C56" s="462"/>
      <c r="D56" s="462" t="s">
        <v>34</v>
      </c>
      <c r="E56" s="462"/>
    </row>
    <row r="57" spans="1:5" ht="20.25">
      <c r="A57" s="462"/>
      <c r="B57" s="462"/>
      <c r="C57" s="462"/>
      <c r="D57" s="462"/>
      <c r="E57" s="462"/>
    </row>
    <row r="58" spans="1:5" ht="20.25">
      <c r="A58" s="462" t="s">
        <v>50</v>
      </c>
      <c r="B58" s="462"/>
      <c r="C58" s="462" t="s">
        <v>9</v>
      </c>
      <c r="D58" s="462" t="s">
        <v>209</v>
      </c>
      <c r="E58" s="462" t="s">
        <v>190</v>
      </c>
    </row>
    <row r="59" spans="1:5" ht="20.25">
      <c r="A59" s="462"/>
      <c r="B59" s="462" t="s">
        <v>197</v>
      </c>
      <c r="C59" s="462"/>
      <c r="D59" s="462" t="s">
        <v>189</v>
      </c>
      <c r="E59" s="462" t="s">
        <v>168</v>
      </c>
    </row>
    <row r="60" spans="1:5" ht="20.25">
      <c r="A60" s="462"/>
      <c r="B60" s="462" t="s">
        <v>170</v>
      </c>
      <c r="C60" s="462"/>
      <c r="D60" s="462" t="s">
        <v>265</v>
      </c>
      <c r="E60" s="462" t="s">
        <v>137</v>
      </c>
    </row>
    <row r="61" spans="1:5" ht="20.25">
      <c r="A61" s="462"/>
      <c r="B61" s="462" t="s">
        <v>39</v>
      </c>
      <c r="C61" s="462"/>
      <c r="D61" s="462" t="s">
        <v>214</v>
      </c>
      <c r="E61" s="462" t="s">
        <v>35</v>
      </c>
    </row>
    <row r="62" spans="1:5" ht="20.25">
      <c r="A62" s="462"/>
      <c r="B62" s="462"/>
      <c r="C62" s="462"/>
      <c r="D62" s="462" t="s">
        <v>34</v>
      </c>
      <c r="E62" s="462"/>
    </row>
    <row r="63" spans="1:5" ht="20.25">
      <c r="A63" s="462"/>
      <c r="B63" s="462"/>
      <c r="C63" s="462"/>
      <c r="D63" s="462"/>
      <c r="E63" s="462"/>
    </row>
    <row r="64" spans="1:5" ht="20.25">
      <c r="A64" s="462" t="s">
        <v>51</v>
      </c>
      <c r="B64" s="462"/>
      <c r="C64" s="462"/>
      <c r="D64" s="462"/>
      <c r="E64" s="462" t="s">
        <v>159</v>
      </c>
    </row>
    <row r="65" spans="1:5" ht="20.25">
      <c r="A65" s="462"/>
      <c r="B65" s="462" t="s">
        <v>193</v>
      </c>
      <c r="C65" s="462" t="s">
        <v>9</v>
      </c>
      <c r="D65" s="462" t="s">
        <v>208</v>
      </c>
      <c r="E65" s="462" t="s">
        <v>155</v>
      </c>
    </row>
    <row r="66" spans="1:5" ht="20.25">
      <c r="A66" s="462"/>
      <c r="B66" s="462" t="s">
        <v>170</v>
      </c>
      <c r="C66" s="462"/>
      <c r="D66" s="462" t="s">
        <v>36</v>
      </c>
      <c r="E66" s="462" t="s">
        <v>341</v>
      </c>
    </row>
    <row r="67" spans="1:5" ht="20.25">
      <c r="A67" s="462"/>
      <c r="B67" s="462" t="s">
        <v>171</v>
      </c>
      <c r="C67" s="462"/>
      <c r="D67" s="462" t="s">
        <v>213</v>
      </c>
      <c r="E67" s="462"/>
    </row>
    <row r="68" spans="1:5" ht="20.25">
      <c r="A68" s="462"/>
      <c r="B68" s="462"/>
      <c r="C68" s="462"/>
      <c r="D68" s="462" t="s">
        <v>34</v>
      </c>
      <c r="E68" s="462"/>
    </row>
    <row r="69" spans="1:5" ht="20.25">
      <c r="A69" s="462"/>
      <c r="B69" s="462"/>
      <c r="C69" s="462"/>
      <c r="D69" s="462"/>
      <c r="E69" s="462"/>
    </row>
    <row r="70" spans="1:5" ht="20.25">
      <c r="A70" s="462" t="s">
        <v>52</v>
      </c>
      <c r="B70" s="462"/>
      <c r="C70" s="462" t="s">
        <v>9</v>
      </c>
      <c r="D70" s="462"/>
      <c r="E70" s="462" t="s">
        <v>344</v>
      </c>
    </row>
    <row r="71" spans="1:5" ht="20.25">
      <c r="A71" s="462"/>
      <c r="B71" s="462" t="s">
        <v>174</v>
      </c>
      <c r="C71" s="462"/>
      <c r="D71" s="462" t="s">
        <v>145</v>
      </c>
      <c r="E71" s="462" t="s">
        <v>40</v>
      </c>
    </row>
    <row r="72" spans="1:5" ht="20.25">
      <c r="A72" s="462"/>
      <c r="B72" s="462" t="s">
        <v>170</v>
      </c>
      <c r="C72" s="462"/>
      <c r="D72" s="462" t="s">
        <v>192</v>
      </c>
      <c r="E72" s="462"/>
    </row>
    <row r="73" spans="1:5" ht="20.25">
      <c r="A73" s="462"/>
      <c r="B73" s="462" t="s">
        <v>168</v>
      </c>
      <c r="C73" s="462"/>
      <c r="D73" s="462" t="s">
        <v>213</v>
      </c>
      <c r="E73" s="462"/>
    </row>
    <row r="74" spans="1:5" ht="20.25">
      <c r="A74" s="462"/>
      <c r="B74" s="462"/>
      <c r="C74" s="462"/>
      <c r="D74" s="462" t="s">
        <v>34</v>
      </c>
      <c r="E74" s="462"/>
    </row>
    <row r="75" spans="1:5" ht="20.25">
      <c r="A75" s="462"/>
      <c r="B75" s="462"/>
      <c r="C75" s="462"/>
      <c r="D75" s="462"/>
      <c r="E75" s="462"/>
    </row>
    <row r="76" spans="1:5" ht="20.25">
      <c r="A76" s="462" t="s">
        <v>53</v>
      </c>
      <c r="B76" s="462"/>
      <c r="C76" s="462"/>
      <c r="D76" s="462" t="s">
        <v>172</v>
      </c>
      <c r="E76" s="462" t="s">
        <v>196</v>
      </c>
    </row>
    <row r="77" spans="1:5" ht="20.25">
      <c r="A77" s="462"/>
      <c r="B77" s="462" t="s">
        <v>194</v>
      </c>
      <c r="C77" s="462" t="s">
        <v>9</v>
      </c>
      <c r="D77" s="462" t="s">
        <v>136</v>
      </c>
      <c r="E77" s="462" t="s">
        <v>142</v>
      </c>
    </row>
    <row r="78" spans="1:5" ht="20.25">
      <c r="A78" s="462"/>
      <c r="B78" s="462" t="s">
        <v>212</v>
      </c>
      <c r="C78" s="462"/>
      <c r="D78" s="462" t="s">
        <v>152</v>
      </c>
      <c r="E78" s="462" t="s">
        <v>39</v>
      </c>
    </row>
    <row r="79" spans="1:5" ht="20.25">
      <c r="A79" s="462"/>
      <c r="B79" s="462" t="s">
        <v>171</v>
      </c>
      <c r="C79" s="462"/>
      <c r="D79" s="462" t="s">
        <v>34</v>
      </c>
      <c r="E79" s="462" t="s">
        <v>35</v>
      </c>
    </row>
    <row r="80" spans="1:5" ht="20.25">
      <c r="A80" s="462"/>
      <c r="B80" s="462"/>
      <c r="C80" s="462"/>
      <c r="D80" s="462"/>
      <c r="E80" s="462"/>
    </row>
  </sheetData>
  <sheetProtection/>
  <printOptions/>
  <pageMargins left="0.7086614173228346" right="0.7086614173228346" top="0.7480314960629921" bottom="0.7480314960629921" header="0.31496062992125984" footer="0.31496062992125984"/>
  <pageSetup fitToHeight="1" fitToWidth="1" orientation="portrait" paperSize="9" scale="4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="44" zoomScaleNormal="86" zoomScaleSheetLayoutView="44" zoomScalePageLayoutView="0" workbookViewId="0" topLeftCell="A22">
      <selection activeCell="A34" sqref="A34:A40"/>
    </sheetView>
  </sheetViews>
  <sheetFormatPr defaultColWidth="9.140625" defaultRowHeight="15"/>
  <cols>
    <col min="1" max="1" width="51.421875" style="28" customWidth="1"/>
    <col min="2" max="2" width="22.00390625" style="28" customWidth="1"/>
    <col min="3" max="3" width="31.140625" style="28" customWidth="1"/>
    <col min="4" max="4" width="49.57421875" style="28" customWidth="1"/>
    <col min="5" max="5" width="19.7109375" style="24" customWidth="1"/>
    <col min="6" max="6" width="22.28125" style="24" customWidth="1"/>
    <col min="7" max="7" width="20.8515625" style="57" customWidth="1"/>
    <col min="8" max="10" width="19.7109375" style="57" customWidth="1"/>
    <col min="11" max="11" width="30.28125" style="57" customWidth="1"/>
    <col min="12" max="12" width="22.8515625" style="24" customWidth="1"/>
    <col min="13" max="13" width="22.7109375" style="28" customWidth="1"/>
  </cols>
  <sheetData>
    <row r="1" spans="1:13" ht="35.25">
      <c r="A1" s="130"/>
      <c r="B1" s="127"/>
      <c r="C1" s="127"/>
      <c r="D1" s="131" t="s">
        <v>65</v>
      </c>
      <c r="E1" s="61"/>
      <c r="F1" s="61"/>
      <c r="G1" s="378"/>
      <c r="H1" s="378"/>
      <c r="I1" s="378"/>
      <c r="J1" s="378"/>
      <c r="K1" s="311" t="s">
        <v>293</v>
      </c>
      <c r="L1" s="68"/>
      <c r="M1" s="128"/>
    </row>
    <row r="2" spans="1:13" ht="35.25">
      <c r="A2" s="130"/>
      <c r="B2" s="126"/>
      <c r="C2" s="126"/>
      <c r="D2" s="61" t="s">
        <v>79</v>
      </c>
      <c r="E2" s="61"/>
      <c r="F2" s="61"/>
      <c r="G2" s="378"/>
      <c r="H2" s="378"/>
      <c r="I2" s="378"/>
      <c r="J2" s="378"/>
      <c r="K2" s="378"/>
      <c r="L2" s="61"/>
      <c r="M2" s="128"/>
    </row>
    <row r="3" spans="1:13" ht="111" customHeight="1">
      <c r="A3" s="46" t="s">
        <v>220</v>
      </c>
      <c r="B3" s="46" t="s">
        <v>0</v>
      </c>
      <c r="C3" s="36" t="s">
        <v>129</v>
      </c>
      <c r="D3" s="46" t="s">
        <v>1</v>
      </c>
      <c r="E3" s="46" t="s">
        <v>2</v>
      </c>
      <c r="F3" s="46" t="s">
        <v>3</v>
      </c>
      <c r="G3" s="379" t="s">
        <v>4</v>
      </c>
      <c r="H3" s="379" t="s">
        <v>5</v>
      </c>
      <c r="I3" s="379" t="s">
        <v>6</v>
      </c>
      <c r="J3" s="379" t="s">
        <v>128</v>
      </c>
      <c r="K3" s="383" t="s">
        <v>7</v>
      </c>
      <c r="L3" s="36" t="s">
        <v>122</v>
      </c>
      <c r="M3" s="46" t="s">
        <v>221</v>
      </c>
    </row>
    <row r="4" spans="1:12" ht="39.75" customHeight="1">
      <c r="A4" s="489" t="s">
        <v>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7"/>
    </row>
    <row r="5" spans="1:13" ht="39.75" customHeight="1">
      <c r="A5" s="48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23"/>
      <c r="M5" s="135"/>
    </row>
    <row r="6" spans="1:13" ht="39.75" customHeight="1">
      <c r="A6" s="476" t="s">
        <v>166</v>
      </c>
      <c r="B6" s="482">
        <v>150</v>
      </c>
      <c r="C6" s="482">
        <v>179</v>
      </c>
      <c r="D6" s="41" t="s">
        <v>93</v>
      </c>
      <c r="E6" s="23">
        <v>30</v>
      </c>
      <c r="F6" s="23">
        <v>30</v>
      </c>
      <c r="G6" s="125">
        <f>E6*бжу!C4/100</f>
        <v>3.45</v>
      </c>
      <c r="H6" s="125">
        <f>E6*бжу!D4/100</f>
        <v>0.387</v>
      </c>
      <c r="I6" s="125">
        <f>E6*бжу!E4/100</f>
        <v>18.948</v>
      </c>
      <c r="J6" s="125">
        <f>E6*бжу!G3/100</f>
        <v>0</v>
      </c>
      <c r="K6" s="125">
        <f>E6*бжу!F3/100</f>
        <v>95.1</v>
      </c>
      <c r="L6" s="23">
        <v>57</v>
      </c>
      <c r="M6" s="135">
        <f>L6*E6/1000</f>
        <v>1.71</v>
      </c>
    </row>
    <row r="7" spans="1:13" ht="39.75" customHeight="1">
      <c r="A7" s="478"/>
      <c r="B7" s="482"/>
      <c r="C7" s="482"/>
      <c r="D7" s="41" t="s">
        <v>10</v>
      </c>
      <c r="E7" s="22">
        <v>4</v>
      </c>
      <c r="F7" s="22">
        <v>4</v>
      </c>
      <c r="G7" s="125">
        <f>E7*бжу!C14/100</f>
        <v>0.1</v>
      </c>
      <c r="H7" s="125">
        <f>E7*бжу!D14/100</f>
        <v>2.46</v>
      </c>
      <c r="I7" s="125">
        <f>E7*бжу!E14/100</f>
        <v>0.272</v>
      </c>
      <c r="J7" s="125">
        <f>E7*бжу!G14/100</f>
        <v>0</v>
      </c>
      <c r="K7" s="125">
        <f>E7*бжу!F14/100</f>
        <v>22.64</v>
      </c>
      <c r="L7" s="22">
        <v>500</v>
      </c>
      <c r="M7" s="135">
        <f>L7*E7/1000</f>
        <v>2</v>
      </c>
    </row>
    <row r="8" spans="1:13" ht="39.75" customHeight="1">
      <c r="A8" s="507"/>
      <c r="B8" s="508"/>
      <c r="C8" s="509"/>
      <c r="D8" s="41" t="s">
        <v>298</v>
      </c>
      <c r="E8" s="22">
        <v>3</v>
      </c>
      <c r="F8" s="22">
        <v>3</v>
      </c>
      <c r="G8" s="125">
        <f>E8*бжу!C19/100</f>
        <v>0</v>
      </c>
      <c r="H8" s="125">
        <f>E8*бжу!D19/100</f>
        <v>0</v>
      </c>
      <c r="I8" s="125">
        <f>E8*бжу!E19/100</f>
        <v>2.9939999999999998</v>
      </c>
      <c r="J8" s="125">
        <f>E8*бжу!G19/100</f>
        <v>0</v>
      </c>
      <c r="K8" s="125">
        <f>E8*бжу!F19/100</f>
        <v>11.37</v>
      </c>
      <c r="L8" s="22">
        <v>60</v>
      </c>
      <c r="M8" s="135">
        <f>L8*E8/1000</f>
        <v>0.18</v>
      </c>
    </row>
    <row r="9" spans="1:13" ht="39.75" customHeight="1">
      <c r="A9" s="479"/>
      <c r="B9" s="479"/>
      <c r="C9" s="479"/>
      <c r="D9" s="479"/>
      <c r="E9" s="479"/>
      <c r="F9" s="479"/>
      <c r="G9" s="381">
        <f>G6+G7+G8</f>
        <v>3.5500000000000003</v>
      </c>
      <c r="H9" s="381">
        <f>H6+H7+H8</f>
        <v>2.847</v>
      </c>
      <c r="I9" s="381">
        <f>I6+I7+I8</f>
        <v>22.214</v>
      </c>
      <c r="J9" s="381">
        <f>J6+J7+J8</f>
        <v>0</v>
      </c>
      <c r="K9" s="381">
        <f>K6+K7+K8</f>
        <v>129.10999999999999</v>
      </c>
      <c r="L9" s="27"/>
      <c r="M9" s="133">
        <f>SUM(M6:M8)</f>
        <v>3.89</v>
      </c>
    </row>
    <row r="10" spans="1:13" ht="36" customHeight="1">
      <c r="A10" s="480" t="s">
        <v>169</v>
      </c>
      <c r="B10" s="475" t="s">
        <v>289</v>
      </c>
      <c r="C10" s="475" t="s">
        <v>294</v>
      </c>
      <c r="D10" s="37" t="s">
        <v>11</v>
      </c>
      <c r="E10" s="22">
        <v>35</v>
      </c>
      <c r="F10" s="22">
        <v>35</v>
      </c>
      <c r="G10" s="125">
        <f>E10*бжу!C22/100</f>
        <v>3.045</v>
      </c>
      <c r="H10" s="125">
        <f>E10*бжу!D22/100</f>
        <v>0.525</v>
      </c>
      <c r="I10" s="125">
        <f>E10*бжу!E22/100</f>
        <v>14</v>
      </c>
      <c r="J10" s="125">
        <f>E10*бжу!G22/100</f>
        <v>0</v>
      </c>
      <c r="K10" s="125">
        <f>E10*бжу!F22/100</f>
        <v>73.15</v>
      </c>
      <c r="L10" s="24">
        <v>62</v>
      </c>
      <c r="M10" s="135">
        <f>L10*E10/1000</f>
        <v>2.17</v>
      </c>
    </row>
    <row r="11" spans="1:13" ht="39.75" customHeight="1" hidden="1" thickBot="1">
      <c r="A11" s="480"/>
      <c r="B11" s="475"/>
      <c r="C11" s="475"/>
      <c r="D11" s="37"/>
      <c r="E11" s="22"/>
      <c r="F11" s="22"/>
      <c r="G11" s="380"/>
      <c r="H11" s="380"/>
      <c r="I11" s="380"/>
      <c r="J11" s="380"/>
      <c r="K11" s="380"/>
      <c r="L11" s="23"/>
      <c r="M11" s="135">
        <f>L11*E11/1000</f>
        <v>0</v>
      </c>
    </row>
    <row r="12" spans="1:13" ht="39.75" customHeight="1">
      <c r="A12" s="481"/>
      <c r="B12" s="489"/>
      <c r="C12" s="475"/>
      <c r="D12" s="37" t="s">
        <v>10</v>
      </c>
      <c r="E12" s="22">
        <v>8</v>
      </c>
      <c r="F12" s="22">
        <v>8</v>
      </c>
      <c r="G12" s="125">
        <f>E12*бжу!C14/100</f>
        <v>0.2</v>
      </c>
      <c r="H12" s="125">
        <f>E12*бжу!D14/100</f>
        <v>4.92</v>
      </c>
      <c r="I12" s="125">
        <f>E12*бжу!E14/100</f>
        <v>0.544</v>
      </c>
      <c r="J12" s="125">
        <f>E12*бжу!G14/100</f>
        <v>0</v>
      </c>
      <c r="K12" s="125">
        <f>E12*бжу!F14/100</f>
        <v>45.28</v>
      </c>
      <c r="L12" s="24">
        <v>500</v>
      </c>
      <c r="M12" s="135">
        <f>L12*E12/1000</f>
        <v>4</v>
      </c>
    </row>
    <row r="13" spans="1:13" ht="39.75" customHeight="1">
      <c r="A13" s="506"/>
      <c r="B13" s="506"/>
      <c r="C13" s="506"/>
      <c r="D13" s="506"/>
      <c r="E13" s="506"/>
      <c r="F13" s="506"/>
      <c r="G13" s="381">
        <f>G10+G12</f>
        <v>3.245</v>
      </c>
      <c r="H13" s="381">
        <f>H10+H12</f>
        <v>5.445</v>
      </c>
      <c r="I13" s="381">
        <f>I10+I12</f>
        <v>14.544</v>
      </c>
      <c r="J13" s="381">
        <f>J10+J12</f>
        <v>0</v>
      </c>
      <c r="K13" s="381">
        <f>K10+K12</f>
        <v>118.43</v>
      </c>
      <c r="L13" s="27"/>
      <c r="M13" s="133">
        <f>SUM(M10:M12)</f>
        <v>6.17</v>
      </c>
    </row>
    <row r="14" spans="1:13" ht="39.75" customHeight="1">
      <c r="A14" s="480" t="s">
        <v>168</v>
      </c>
      <c r="B14" s="482">
        <v>200</v>
      </c>
      <c r="C14" s="514">
        <v>411</v>
      </c>
      <c r="D14" s="49" t="s">
        <v>298</v>
      </c>
      <c r="E14" s="22">
        <v>6</v>
      </c>
      <c r="F14" s="22">
        <v>6</v>
      </c>
      <c r="G14" s="125">
        <f>E14*бжу!C19/100</f>
        <v>0</v>
      </c>
      <c r="H14" s="125">
        <f>E14*бжу!D19/100</f>
        <v>0</v>
      </c>
      <c r="I14" s="125">
        <f>E14*бжу!E19/100</f>
        <v>5.9879999999999995</v>
      </c>
      <c r="J14" s="125">
        <f>E14*бжу!G19/100</f>
        <v>0</v>
      </c>
      <c r="K14" s="125">
        <f>E14*бжу!F19/100</f>
        <v>22.74</v>
      </c>
      <c r="L14" s="23">
        <v>60</v>
      </c>
      <c r="M14" s="134">
        <f>L14*E14/1000</f>
        <v>0.36</v>
      </c>
    </row>
    <row r="15" spans="1:13" ht="39.75" customHeight="1">
      <c r="A15" s="500"/>
      <c r="B15" s="479"/>
      <c r="C15" s="515"/>
      <c r="D15" s="37" t="s">
        <v>295</v>
      </c>
      <c r="E15" s="23">
        <v>1</v>
      </c>
      <c r="F15" s="23">
        <v>1</v>
      </c>
      <c r="G15" s="125">
        <f>E15*бжу!C27/100</f>
        <v>0.2</v>
      </c>
      <c r="H15" s="125">
        <f>E15*бжу!D27/100</f>
        <v>0.051</v>
      </c>
      <c r="I15" s="125">
        <f>E15*бжу!E27/100</f>
        <v>0.15</v>
      </c>
      <c r="J15" s="125">
        <f>E15*бжу!G27/100</f>
        <v>0.1</v>
      </c>
      <c r="K15" s="125">
        <f>E15*бжу!F27/100</f>
        <v>0</v>
      </c>
      <c r="L15" s="23">
        <v>555</v>
      </c>
      <c r="M15" s="134">
        <f>L15*E15/1000</f>
        <v>0.555</v>
      </c>
    </row>
    <row r="16" spans="1:13" ht="39.75" customHeight="1">
      <c r="A16" s="479"/>
      <c r="B16" s="479"/>
      <c r="C16" s="479"/>
      <c r="D16" s="479"/>
      <c r="E16" s="479"/>
      <c r="F16" s="479"/>
      <c r="G16" s="381">
        <f>G14+G15</f>
        <v>0.2</v>
      </c>
      <c r="H16" s="381">
        <f>H14+H15</f>
        <v>0.051</v>
      </c>
      <c r="I16" s="381">
        <f>I14+I15</f>
        <v>6.138</v>
      </c>
      <c r="J16" s="381">
        <f>J14+J15</f>
        <v>0.1</v>
      </c>
      <c r="K16" s="381">
        <f>K14+K15</f>
        <v>22.74</v>
      </c>
      <c r="L16" s="27"/>
      <c r="M16" s="133">
        <f>SUM(M14:M15)</f>
        <v>0.915</v>
      </c>
    </row>
    <row r="17" spans="1:13" ht="39.75" customHeight="1">
      <c r="A17" s="496" t="s">
        <v>24</v>
      </c>
      <c r="B17" s="496"/>
      <c r="C17" s="496"/>
      <c r="D17" s="496"/>
      <c r="E17" s="496"/>
      <c r="F17" s="496"/>
      <c r="G17" s="382">
        <f>G9+G13+G16</f>
        <v>6.995</v>
      </c>
      <c r="H17" s="382">
        <f>H9+H13+H16</f>
        <v>8.343</v>
      </c>
      <c r="I17" s="382">
        <f>I9+I13+I16</f>
        <v>42.895999999999994</v>
      </c>
      <c r="J17" s="382">
        <f>J9+J13+J16</f>
        <v>0.1</v>
      </c>
      <c r="K17" s="382">
        <f>K9+K13+K16</f>
        <v>270.28</v>
      </c>
      <c r="L17" s="249"/>
      <c r="M17" s="250">
        <f>M9+M13+M16</f>
        <v>10.975000000000001</v>
      </c>
    </row>
    <row r="18" spans="1:13" ht="39.75" customHeight="1">
      <c r="A18" s="489" t="s">
        <v>276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27"/>
      <c r="M18" s="135"/>
    </row>
    <row r="19" spans="1:13" ht="39.75" customHeight="1">
      <c r="A19" s="456" t="s">
        <v>9</v>
      </c>
      <c r="B19" s="132">
        <v>95</v>
      </c>
      <c r="C19" s="132"/>
      <c r="D19" s="28" t="s">
        <v>164</v>
      </c>
      <c r="E19" s="24">
        <v>95</v>
      </c>
      <c r="F19" s="24">
        <v>83.6</v>
      </c>
      <c r="G19" s="125">
        <f>E19*бжу!C30/100</f>
        <v>0.38</v>
      </c>
      <c r="H19" s="125">
        <f>E19*бжу!D30/100</f>
        <v>0.3325</v>
      </c>
      <c r="I19" s="125">
        <f>E19*бжу!E30/100</f>
        <v>8.6925</v>
      </c>
      <c r="J19" s="125">
        <f>E19*бжу!G30/100</f>
        <v>137.93999999999997</v>
      </c>
      <c r="K19" s="125">
        <f>E19*бжу!F30/100</f>
        <v>37.62</v>
      </c>
      <c r="L19" s="104">
        <v>128</v>
      </c>
      <c r="M19" s="136">
        <f>L19*E19/1000</f>
        <v>12.16</v>
      </c>
    </row>
    <row r="20" spans="1:13" ht="39.75" customHeight="1">
      <c r="A20" s="483" t="s">
        <v>277</v>
      </c>
      <c r="B20" s="504"/>
      <c r="C20" s="504"/>
      <c r="D20" s="504"/>
      <c r="E20" s="504"/>
      <c r="F20" s="505"/>
      <c r="G20" s="254">
        <f>G19</f>
        <v>0.38</v>
      </c>
      <c r="H20" s="254">
        <f>H19</f>
        <v>0.3325</v>
      </c>
      <c r="I20" s="254">
        <f>I19</f>
        <v>8.6925</v>
      </c>
      <c r="J20" s="254">
        <f>J19</f>
        <v>137.93999999999997</v>
      </c>
      <c r="K20" s="254">
        <f>K19</f>
        <v>37.62</v>
      </c>
      <c r="L20" s="255"/>
      <c r="M20" s="256">
        <f>SUM(M19:M19)</f>
        <v>12.16</v>
      </c>
    </row>
    <row r="21" spans="1:13" ht="39.75" customHeight="1">
      <c r="A21" s="489" t="s">
        <v>14</v>
      </c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27"/>
      <c r="M21" s="135"/>
    </row>
    <row r="22" spans="1:13" ht="2.25" customHeight="1">
      <c r="A22" s="480"/>
      <c r="B22" s="482"/>
      <c r="C22" s="36"/>
      <c r="D22" s="37"/>
      <c r="E22" s="23"/>
      <c r="F22" s="23"/>
      <c r="G22" s="125"/>
      <c r="H22" s="125"/>
      <c r="I22" s="125"/>
      <c r="J22" s="125"/>
      <c r="K22" s="125"/>
      <c r="L22" s="22"/>
      <c r="M22" s="135"/>
    </row>
    <row r="23" spans="1:13" ht="39.75" customHeight="1" hidden="1" thickBot="1">
      <c r="A23" s="503"/>
      <c r="B23" s="503"/>
      <c r="C23" s="59"/>
      <c r="D23" s="37"/>
      <c r="E23" s="22"/>
      <c r="F23" s="22"/>
      <c r="G23" s="380"/>
      <c r="H23" s="380"/>
      <c r="I23" s="380"/>
      <c r="J23" s="380"/>
      <c r="K23" s="380"/>
      <c r="L23" s="22"/>
      <c r="M23" s="135"/>
    </row>
    <row r="24" spans="1:13" ht="39.75" customHeight="1" hidden="1" thickBot="1">
      <c r="A24" s="503"/>
      <c r="B24" s="503"/>
      <c r="C24" s="59"/>
      <c r="D24" s="37"/>
      <c r="E24" s="22"/>
      <c r="F24" s="22"/>
      <c r="G24" s="380"/>
      <c r="H24" s="380"/>
      <c r="I24" s="380"/>
      <c r="J24" s="380"/>
      <c r="K24" s="380"/>
      <c r="L24" s="22"/>
      <c r="M24" s="135"/>
    </row>
    <row r="25" spans="1:13" ht="39.75" customHeight="1" hidden="1" thickBot="1">
      <c r="A25" s="503"/>
      <c r="B25" s="503"/>
      <c r="C25" s="59"/>
      <c r="D25" s="37"/>
      <c r="E25" s="22"/>
      <c r="F25" s="22"/>
      <c r="G25" s="380"/>
      <c r="H25" s="380"/>
      <c r="I25" s="380"/>
      <c r="J25" s="380"/>
      <c r="K25" s="380"/>
      <c r="L25" s="22"/>
      <c r="M25" s="135"/>
    </row>
    <row r="26" spans="1:13" ht="39.75" customHeight="1" hidden="1" thickBot="1">
      <c r="A26" s="479"/>
      <c r="B26" s="479"/>
      <c r="C26" s="479"/>
      <c r="D26" s="479"/>
      <c r="E26" s="479"/>
      <c r="F26" s="479"/>
      <c r="G26" s="381">
        <f>SUM(G22:G25)</f>
        <v>0</v>
      </c>
      <c r="H26" s="381">
        <f>SUM(H22:H25)</f>
        <v>0</v>
      </c>
      <c r="I26" s="381">
        <f>SUM(I22:I25)</f>
        <v>0</v>
      </c>
      <c r="J26" s="381">
        <f>SUM(J22:J25)</f>
        <v>0</v>
      </c>
      <c r="K26" s="381">
        <f>SUM(K22:K25)</f>
        <v>0</v>
      </c>
      <c r="L26" s="27"/>
      <c r="M26" s="133">
        <f>SUM(M22:M25)</f>
        <v>0</v>
      </c>
    </row>
    <row r="27" spans="1:13" ht="45.75" customHeight="1">
      <c r="A27" s="476" t="s">
        <v>285</v>
      </c>
      <c r="B27" s="470">
        <v>200</v>
      </c>
      <c r="C27" s="470">
        <v>80</v>
      </c>
      <c r="D27" s="37" t="s">
        <v>249</v>
      </c>
      <c r="E27" s="23">
        <v>15</v>
      </c>
      <c r="F27" s="23">
        <v>15</v>
      </c>
      <c r="G27" s="125">
        <f>E27*бжу!C24/100</f>
        <v>2.67</v>
      </c>
      <c r="H27" s="125">
        <f>E27*бжу!D24/100</f>
        <v>1.5</v>
      </c>
      <c r="I27" s="125">
        <f>E27*бжу!E24/100</f>
        <v>0</v>
      </c>
      <c r="J27" s="125">
        <f>E27*бжу!G24/100</f>
        <v>0</v>
      </c>
      <c r="K27" s="125">
        <f>E27*бжу!F24/100</f>
        <v>24.3</v>
      </c>
      <c r="L27" s="24">
        <v>506</v>
      </c>
      <c r="M27" s="135">
        <f aca="true" t="shared" si="0" ref="M27:M32">L27*E27/1000</f>
        <v>7.59</v>
      </c>
    </row>
    <row r="28" spans="1:13" ht="45.75" customHeight="1">
      <c r="A28" s="477"/>
      <c r="B28" s="471"/>
      <c r="C28" s="471"/>
      <c r="D28" s="37" t="s">
        <v>15</v>
      </c>
      <c r="E28" s="22">
        <v>80</v>
      </c>
      <c r="F28" s="22">
        <v>57.6</v>
      </c>
      <c r="G28" s="125">
        <f>E28*бжу!C36/100</f>
        <v>1.6</v>
      </c>
      <c r="H28" s="125">
        <f>E28*бжу!D36/100</f>
        <v>0.23199999999999998</v>
      </c>
      <c r="I28" s="125">
        <f>E28*бжу!E36/100</f>
        <v>9.968</v>
      </c>
      <c r="J28" s="125">
        <f>E28*бжу!G36/100</f>
        <v>11.52</v>
      </c>
      <c r="K28" s="125">
        <f>E28*бжу!F36/100</f>
        <v>46.08</v>
      </c>
      <c r="L28" s="23">
        <v>55</v>
      </c>
      <c r="M28" s="135">
        <f t="shared" si="0"/>
        <v>4.4</v>
      </c>
    </row>
    <row r="29" spans="1:13" ht="45.75" customHeight="1">
      <c r="A29" s="477"/>
      <c r="B29" s="471"/>
      <c r="C29" s="471"/>
      <c r="D29" s="199" t="s">
        <v>297</v>
      </c>
      <c r="E29" s="22">
        <v>2</v>
      </c>
      <c r="F29" s="22">
        <v>2</v>
      </c>
      <c r="G29" s="125">
        <f>E29*бжу!C15/100</f>
        <v>0</v>
      </c>
      <c r="H29" s="125">
        <f>E29*бжу!D15/100</f>
        <v>1.9980000000000002</v>
      </c>
      <c r="I29" s="125">
        <f>E29*бжу!E15/100</f>
        <v>0</v>
      </c>
      <c r="J29" s="125">
        <f>E29*бжу!G15/100</f>
        <v>0</v>
      </c>
      <c r="K29" s="125">
        <f>E29*бжу!F15/100</f>
        <v>17.98</v>
      </c>
      <c r="L29" s="22">
        <v>157</v>
      </c>
      <c r="M29" s="135">
        <f>L29*E29/1000</f>
        <v>0.314</v>
      </c>
    </row>
    <row r="30" spans="1:13" ht="45.75" customHeight="1">
      <c r="A30" s="477"/>
      <c r="B30" s="471"/>
      <c r="C30" s="471"/>
      <c r="D30" s="37" t="s">
        <v>33</v>
      </c>
      <c r="E30" s="22">
        <v>15</v>
      </c>
      <c r="F30" s="22">
        <v>12</v>
      </c>
      <c r="G30" s="125">
        <f>E30*бжу!C37/100</f>
        <v>0.195</v>
      </c>
      <c r="H30" s="125">
        <f>E30*бжу!D37/100</f>
        <v>0.012</v>
      </c>
      <c r="I30" s="125">
        <f>E30*бжу!E37/100</f>
        <v>1.008</v>
      </c>
      <c r="J30" s="125">
        <f>E30*бжу!G37/100</f>
        <v>0.6</v>
      </c>
      <c r="K30" s="125">
        <f>E30*бжу!F37/100</f>
        <v>4.08</v>
      </c>
      <c r="L30" s="22">
        <v>50</v>
      </c>
      <c r="M30" s="135">
        <f t="shared" si="0"/>
        <v>0.75</v>
      </c>
    </row>
    <row r="31" spans="1:13" ht="45.75" customHeight="1">
      <c r="A31" s="477"/>
      <c r="B31" s="471"/>
      <c r="C31" s="471"/>
      <c r="D31" s="37" t="s">
        <v>44</v>
      </c>
      <c r="E31" s="22">
        <v>10</v>
      </c>
      <c r="F31" s="22">
        <v>10</v>
      </c>
      <c r="G31" s="125">
        <f>E31*бжу!C3/100</f>
        <v>0.93</v>
      </c>
      <c r="H31" s="125">
        <f>E31*бжу!D3/100</f>
        <v>0.109</v>
      </c>
      <c r="I31" s="125">
        <f>E31*бжу!E3/100</f>
        <v>6.6819999999999995</v>
      </c>
      <c r="J31" s="125">
        <f>E31*бжу!G3/100</f>
        <v>0</v>
      </c>
      <c r="K31" s="125">
        <f>E31*бжу!F3/100</f>
        <v>31.7</v>
      </c>
      <c r="L31" s="22">
        <v>40</v>
      </c>
      <c r="M31" s="135">
        <f t="shared" si="0"/>
        <v>0.4</v>
      </c>
    </row>
    <row r="32" spans="1:13" ht="45.75" customHeight="1">
      <c r="A32" s="478"/>
      <c r="B32" s="472"/>
      <c r="C32" s="472"/>
      <c r="D32" s="37" t="s">
        <v>16</v>
      </c>
      <c r="E32" s="22">
        <v>10</v>
      </c>
      <c r="F32" s="22">
        <v>8.4</v>
      </c>
      <c r="G32" s="125">
        <f>E32*бжу!C48/100</f>
        <v>0</v>
      </c>
      <c r="H32" s="125">
        <f>E32*бжу!D38/100</f>
        <v>0</v>
      </c>
      <c r="I32" s="125">
        <f>E32*бжу!E38/100</f>
        <v>0.8230000000000001</v>
      </c>
      <c r="J32" s="125">
        <f>E32*бжу!G38/100</f>
        <v>0.84</v>
      </c>
      <c r="K32" s="125">
        <f>E32*бжу!F38/100</f>
        <v>3.44</v>
      </c>
      <c r="L32" s="23">
        <v>42</v>
      </c>
      <c r="M32" s="135">
        <f t="shared" si="0"/>
        <v>0.42</v>
      </c>
    </row>
    <row r="33" spans="1:13" ht="45.75" customHeight="1">
      <c r="A33" s="479"/>
      <c r="B33" s="479"/>
      <c r="C33" s="479"/>
      <c r="D33" s="479"/>
      <c r="E33" s="479"/>
      <c r="F33" s="479"/>
      <c r="G33" s="381">
        <f>SUM(G27:G32)</f>
        <v>5.395</v>
      </c>
      <c r="H33" s="381">
        <f>SUM(H27:H32)</f>
        <v>3.8510000000000004</v>
      </c>
      <c r="I33" s="381">
        <f>SUM(I27:I32)</f>
        <v>18.480999999999998</v>
      </c>
      <c r="J33" s="381">
        <f>SUM(J27:J32)</f>
        <v>12.959999999999999</v>
      </c>
      <c r="K33" s="381">
        <f>SUM(K27:K32)</f>
        <v>127.58</v>
      </c>
      <c r="L33" s="27"/>
      <c r="M33" s="133">
        <f>SUM(M27:M32)</f>
        <v>13.874</v>
      </c>
    </row>
    <row r="34" spans="1:13" ht="39.75" customHeight="1">
      <c r="A34" s="495" t="s">
        <v>46</v>
      </c>
      <c r="B34" s="474">
        <v>180</v>
      </c>
      <c r="C34" s="474">
        <v>321</v>
      </c>
      <c r="D34" s="41" t="s">
        <v>236</v>
      </c>
      <c r="E34" s="58">
        <v>55</v>
      </c>
      <c r="F34" s="23">
        <v>55</v>
      </c>
      <c r="G34" s="125">
        <f>E34*бжу!C25/100</f>
        <v>10.725</v>
      </c>
      <c r="H34" s="125">
        <f>E34*бжу!D25/100</f>
        <v>9.317</v>
      </c>
      <c r="I34" s="125">
        <f>E34*бжу!E25/100</f>
        <v>0</v>
      </c>
      <c r="J34" s="125">
        <f>E34*бжу!G25/100</f>
        <v>0</v>
      </c>
      <c r="K34" s="125">
        <f>E34*бжу!F25/100</f>
        <v>117.15</v>
      </c>
      <c r="L34" s="23">
        <v>506</v>
      </c>
      <c r="M34" s="135">
        <f aca="true" t="shared" si="1" ref="M34:M39">L34*E34/1000</f>
        <v>27.83</v>
      </c>
    </row>
    <row r="35" spans="1:13" ht="39.75" customHeight="1">
      <c r="A35" s="495"/>
      <c r="B35" s="475"/>
      <c r="C35" s="475"/>
      <c r="D35" s="41" t="s">
        <v>42</v>
      </c>
      <c r="E35" s="22">
        <v>42</v>
      </c>
      <c r="F35" s="22">
        <v>42</v>
      </c>
      <c r="G35" s="125">
        <f>E35*бжу!C5/100</f>
        <v>2.94</v>
      </c>
      <c r="H35" s="125">
        <f>E35*бжу!D5/100</f>
        <v>0.4158</v>
      </c>
      <c r="I35" s="125">
        <f>E35*бжу!E5/100</f>
        <v>29.8536</v>
      </c>
      <c r="J35" s="125">
        <f>E35*бжу!G5/100</f>
        <v>0</v>
      </c>
      <c r="K35" s="125">
        <f>E35*бжу!F5/100</f>
        <v>137.34</v>
      </c>
      <c r="L35" s="23">
        <v>60</v>
      </c>
      <c r="M35" s="135">
        <f t="shared" si="1"/>
        <v>2.52</v>
      </c>
    </row>
    <row r="36" spans="1:13" ht="39.75" customHeight="1">
      <c r="A36" s="495"/>
      <c r="B36" s="475"/>
      <c r="C36" s="475"/>
      <c r="D36" s="41" t="s">
        <v>16</v>
      </c>
      <c r="E36" s="23">
        <v>24</v>
      </c>
      <c r="F36" s="23">
        <v>20.16</v>
      </c>
      <c r="G36" s="125">
        <f>E36*бжу!C38/100</f>
        <v>0.33599999999999997</v>
      </c>
      <c r="H36" s="125">
        <f>E36*бжу!D38/100</f>
        <v>0</v>
      </c>
      <c r="I36" s="125">
        <f>E36*бжу!E38/100</f>
        <v>1.9752</v>
      </c>
      <c r="J36" s="125">
        <f>E36*бжу!G38/100</f>
        <v>2.016</v>
      </c>
      <c r="K36" s="125">
        <f>E36*бжу!F38/100</f>
        <v>8.255999999999998</v>
      </c>
      <c r="L36" s="23">
        <v>42</v>
      </c>
      <c r="M36" s="135">
        <f t="shared" si="1"/>
        <v>1.008</v>
      </c>
    </row>
    <row r="37" spans="1:13" ht="39.75" customHeight="1">
      <c r="A37" s="495"/>
      <c r="B37" s="475"/>
      <c r="C37" s="475"/>
      <c r="D37" s="41" t="s">
        <v>10</v>
      </c>
      <c r="E37" s="23">
        <v>5</v>
      </c>
      <c r="F37" s="23">
        <v>5</v>
      </c>
      <c r="G37" s="125">
        <f>E37*бжу!C14/100</f>
        <v>0.125</v>
      </c>
      <c r="H37" s="125">
        <f>E37*бжу!D14/100</f>
        <v>3.075</v>
      </c>
      <c r="I37" s="125">
        <f>E37*бжу!E14/100</f>
        <v>0.34</v>
      </c>
      <c r="J37" s="125">
        <f>E37*бжу!G14/100</f>
        <v>0</v>
      </c>
      <c r="K37" s="125">
        <f>E37*бжу!F14/100</f>
        <v>28.3</v>
      </c>
      <c r="L37" s="23">
        <v>500</v>
      </c>
      <c r="M37" s="135">
        <f t="shared" si="1"/>
        <v>2.5</v>
      </c>
    </row>
    <row r="38" spans="1:13" ht="39.75" customHeight="1">
      <c r="A38" s="495"/>
      <c r="B38" s="475"/>
      <c r="C38" s="475"/>
      <c r="D38" s="41" t="s">
        <v>297</v>
      </c>
      <c r="E38" s="23">
        <v>6</v>
      </c>
      <c r="F38" s="23">
        <v>6</v>
      </c>
      <c r="G38" s="125">
        <f>E38*бжу!C15/100</f>
        <v>0</v>
      </c>
      <c r="H38" s="125">
        <f>E38*бжу!D15/100</f>
        <v>5.994000000000001</v>
      </c>
      <c r="I38" s="125">
        <f>E38*бжу!E15/100</f>
        <v>0</v>
      </c>
      <c r="J38" s="125">
        <f>E38*бжу!G15/100</f>
        <v>0</v>
      </c>
      <c r="K38" s="125">
        <f>E38*бжу!F15/100</f>
        <v>53.94</v>
      </c>
      <c r="L38" s="23">
        <v>157</v>
      </c>
      <c r="M38" s="135">
        <f t="shared" si="1"/>
        <v>0.942</v>
      </c>
    </row>
    <row r="39" spans="1:13" ht="39.75" customHeight="1">
      <c r="A39" s="495"/>
      <c r="B39" s="475"/>
      <c r="C39" s="475"/>
      <c r="D39" s="41" t="s">
        <v>17</v>
      </c>
      <c r="E39" s="23">
        <v>36</v>
      </c>
      <c r="F39" s="23">
        <v>28.8</v>
      </c>
      <c r="G39" s="125">
        <f>E39*бжу!C37/100</f>
        <v>0.468</v>
      </c>
      <c r="H39" s="125">
        <f>E39*бжу!D37/100</f>
        <v>0.0288</v>
      </c>
      <c r="I39" s="125">
        <f>E39*бжу!E37/100</f>
        <v>2.4192</v>
      </c>
      <c r="J39" s="125">
        <f>E39*бжу!G37/100</f>
        <v>1.44</v>
      </c>
      <c r="K39" s="125">
        <f>E39*бжу!F37/100</f>
        <v>9.792</v>
      </c>
      <c r="L39" s="23">
        <v>50</v>
      </c>
      <c r="M39" s="135">
        <f t="shared" si="1"/>
        <v>1.8</v>
      </c>
    </row>
    <row r="40" spans="1:13" s="12" customFormat="1" ht="39.75" customHeight="1">
      <c r="A40" s="495"/>
      <c r="B40" s="475"/>
      <c r="C40" s="475"/>
      <c r="D40" s="56"/>
      <c r="E40" s="27"/>
      <c r="F40" s="27"/>
      <c r="G40" s="381">
        <f>G34+G35+G36+G37+G38+G39</f>
        <v>14.594</v>
      </c>
      <c r="H40" s="381">
        <f>H34+H35+H36+H37+H38+H39</f>
        <v>18.8306</v>
      </c>
      <c r="I40" s="381">
        <f>I34+I35+I36+I37+I38+I39</f>
        <v>34.58800000000001</v>
      </c>
      <c r="J40" s="381">
        <f>J34+J35+J36+J37+J38+J39</f>
        <v>3.456</v>
      </c>
      <c r="K40" s="381">
        <f>K34+K35+K36+K37+K38+K39</f>
        <v>354.77799999999996</v>
      </c>
      <c r="L40" s="27"/>
      <c r="M40" s="133">
        <f>SUM(M34:M39)</f>
        <v>36.599999999999994</v>
      </c>
    </row>
    <row r="41" spans="1:13" ht="39.75" customHeight="1">
      <c r="A41" s="488" t="s">
        <v>213</v>
      </c>
      <c r="B41" s="473">
        <v>150</v>
      </c>
      <c r="C41" s="473">
        <v>393</v>
      </c>
      <c r="D41" s="28" t="s">
        <v>126</v>
      </c>
      <c r="E41" s="24">
        <v>5</v>
      </c>
      <c r="F41" s="24">
        <v>5</v>
      </c>
      <c r="G41" s="125">
        <f>E41*бжу!C35/100</f>
        <v>0</v>
      </c>
      <c r="H41" s="125">
        <f>E41*бжу!D35/100</f>
        <v>0.22</v>
      </c>
      <c r="I41" s="125">
        <f>E41*бжу!E35/100</f>
        <v>0.31</v>
      </c>
      <c r="J41" s="125">
        <f>E41*бжу!G35/100</f>
        <v>0.4</v>
      </c>
      <c r="K41" s="125">
        <f>E41*бжу!F35/100</f>
        <v>13.95</v>
      </c>
      <c r="L41" s="23">
        <v>390</v>
      </c>
      <c r="M41" s="135">
        <f>L41*E41/1000</f>
        <v>1.95</v>
      </c>
    </row>
    <row r="42" spans="1:13" ht="39.75" customHeight="1">
      <c r="A42" s="488"/>
      <c r="B42" s="473"/>
      <c r="C42" s="473"/>
      <c r="D42" s="28" t="s">
        <v>114</v>
      </c>
      <c r="E42" s="24">
        <v>5</v>
      </c>
      <c r="F42" s="24">
        <v>5</v>
      </c>
      <c r="G42" s="125">
        <f>E42*бжу!C30/100</f>
        <v>0.02</v>
      </c>
      <c r="H42" s="125">
        <f>E42*бжу!D30/100</f>
        <v>0.0175</v>
      </c>
      <c r="I42" s="125">
        <f>E42*бжу!E30/100</f>
        <v>0.4575</v>
      </c>
      <c r="J42" s="125">
        <f>E42*бжу!G30/100</f>
        <v>7.26</v>
      </c>
      <c r="K42" s="125">
        <f>E42*бжу!F30/100</f>
        <v>1.98</v>
      </c>
      <c r="L42" s="23">
        <v>128</v>
      </c>
      <c r="M42" s="135">
        <f>L42*E42/1000</f>
        <v>0.64</v>
      </c>
    </row>
    <row r="43" spans="1:13" ht="39.75" customHeight="1">
      <c r="A43" s="488"/>
      <c r="B43" s="473"/>
      <c r="C43" s="473"/>
      <c r="D43" s="28" t="s">
        <v>296</v>
      </c>
      <c r="E43" s="22">
        <v>5</v>
      </c>
      <c r="F43" s="22">
        <v>5</v>
      </c>
      <c r="G43" s="125">
        <f>E43*бжу!C19/100</f>
        <v>0</v>
      </c>
      <c r="H43" s="125">
        <f>E43*бжу!D19/100</f>
        <v>0</v>
      </c>
      <c r="I43" s="125">
        <f>E43*бжу!E19/100</f>
        <v>4.99</v>
      </c>
      <c r="J43" s="125">
        <f>E43*бжу!G19/100</f>
        <v>0</v>
      </c>
      <c r="K43" s="125">
        <f>E43*бжу!F19/100</f>
        <v>18.95</v>
      </c>
      <c r="L43" s="23">
        <v>60</v>
      </c>
      <c r="M43" s="135">
        <f>L43*E43/1000</f>
        <v>0.3</v>
      </c>
    </row>
    <row r="44" spans="1:13" ht="39.75" customHeight="1">
      <c r="A44" s="479"/>
      <c r="B44" s="479"/>
      <c r="C44" s="479"/>
      <c r="D44" s="479"/>
      <c r="E44" s="479"/>
      <c r="F44" s="479"/>
      <c r="G44" s="381">
        <f>G41+G42+G43</f>
        <v>0.02</v>
      </c>
      <c r="H44" s="381">
        <f>H41+H42+H43</f>
        <v>0.2375</v>
      </c>
      <c r="I44" s="381">
        <f>I41+I42+I43</f>
        <v>5.7575</v>
      </c>
      <c r="J44" s="381">
        <f>J41+J42+J43</f>
        <v>7.66</v>
      </c>
      <c r="K44" s="381">
        <f>K41+K42+K43</f>
        <v>34.879999999999995</v>
      </c>
      <c r="L44" s="27"/>
      <c r="M44" s="133">
        <f>SUM(M41:M43)</f>
        <v>2.8899999999999997</v>
      </c>
    </row>
    <row r="45" spans="1:13" ht="39.75" customHeight="1">
      <c r="A45" s="56" t="s">
        <v>34</v>
      </c>
      <c r="B45" s="46">
        <v>35</v>
      </c>
      <c r="C45" s="46"/>
      <c r="D45" s="41" t="s">
        <v>19</v>
      </c>
      <c r="E45" s="23">
        <v>35</v>
      </c>
      <c r="F45" s="23">
        <v>35</v>
      </c>
      <c r="G45" s="381">
        <f>E45*бжу!C23/100</f>
        <v>2.31</v>
      </c>
      <c r="H45" s="381">
        <f>E45*бжу!D23/100</f>
        <v>0.42</v>
      </c>
      <c r="I45" s="381">
        <f>E45*бжу!E23/100</f>
        <v>12.355</v>
      </c>
      <c r="J45" s="381">
        <f>E45*бжу!G23/100</f>
        <v>0</v>
      </c>
      <c r="K45" s="381">
        <f>E45*бжу!F23/100</f>
        <v>63.35</v>
      </c>
      <c r="L45" s="23">
        <v>62</v>
      </c>
      <c r="M45" s="136">
        <f>L45*E45/1000</f>
        <v>2.17</v>
      </c>
    </row>
    <row r="46" spans="1:13" ht="39.75" customHeight="1">
      <c r="A46" s="496" t="s">
        <v>23</v>
      </c>
      <c r="B46" s="496"/>
      <c r="C46" s="496"/>
      <c r="D46" s="496"/>
      <c r="E46" s="496"/>
      <c r="F46" s="496"/>
      <c r="G46" s="382">
        <f>G33+G40+G44+G45</f>
        <v>22.318999999999996</v>
      </c>
      <c r="H46" s="382">
        <f>H33+H40+H44+H45</f>
        <v>23.339100000000002</v>
      </c>
      <c r="I46" s="382">
        <f>I33+I40+I44+I45</f>
        <v>71.1815</v>
      </c>
      <c r="J46" s="382">
        <f>J33+J40+J44+J45</f>
        <v>24.076</v>
      </c>
      <c r="K46" s="382">
        <f>K33+K40+K44+K45</f>
        <v>580.588</v>
      </c>
      <c r="L46" s="257"/>
      <c r="M46" s="250">
        <f>M33+M40+M44+M45</f>
        <v>55.534</v>
      </c>
    </row>
    <row r="47" spans="1:13" ht="39.75" customHeight="1">
      <c r="A47" s="489" t="s">
        <v>20</v>
      </c>
      <c r="B47" s="489"/>
      <c r="C47" s="489"/>
      <c r="D47" s="489"/>
      <c r="E47" s="489"/>
      <c r="F47" s="489"/>
      <c r="G47" s="489"/>
      <c r="H47" s="489"/>
      <c r="I47" s="489"/>
      <c r="J47" s="489"/>
      <c r="K47" s="489"/>
      <c r="L47" s="27"/>
      <c r="M47" s="135"/>
    </row>
    <row r="48" spans="1:13" ht="39.75" customHeight="1">
      <c r="A48" s="490" t="s">
        <v>248</v>
      </c>
      <c r="B48" s="514">
        <v>150</v>
      </c>
      <c r="C48" s="511">
        <v>338</v>
      </c>
      <c r="D48" s="41" t="s">
        <v>302</v>
      </c>
      <c r="E48" s="23">
        <v>40</v>
      </c>
      <c r="F48" s="23">
        <v>34.8</v>
      </c>
      <c r="G48" s="125">
        <f>E48*бжу!C12/100</f>
        <v>5.08</v>
      </c>
      <c r="H48" s="125">
        <f>E48*бжу!D12/100</f>
        <v>4.004</v>
      </c>
      <c r="I48" s="125">
        <f>E48*бжу!E12/100</f>
        <v>0.244</v>
      </c>
      <c r="J48" s="125">
        <f>E48*бжу!G12/100</f>
        <v>0</v>
      </c>
      <c r="K48" s="125">
        <f>E48*бжу!F12/100</f>
        <v>54.8</v>
      </c>
      <c r="L48" s="23">
        <v>300</v>
      </c>
      <c r="M48" s="135">
        <f>L48*E48/1000</f>
        <v>12</v>
      </c>
    </row>
    <row r="49" spans="1:13" ht="39.75" customHeight="1">
      <c r="A49" s="510"/>
      <c r="B49" s="516"/>
      <c r="C49" s="512"/>
      <c r="D49" s="41" t="s">
        <v>10</v>
      </c>
      <c r="E49" s="22">
        <v>4</v>
      </c>
      <c r="F49" s="22">
        <v>4</v>
      </c>
      <c r="G49" s="125">
        <f>E49*бжу!C14/100</f>
        <v>0.1</v>
      </c>
      <c r="H49" s="125">
        <f>E49*бжу!D14/100</f>
        <v>2.46</v>
      </c>
      <c r="I49" s="125">
        <f>E49*бжу!E14/100</f>
        <v>0.272</v>
      </c>
      <c r="J49" s="125">
        <f>E49*бжу!G14/100</f>
        <v>0</v>
      </c>
      <c r="K49" s="125">
        <f>E49*бжу!F14/100</f>
        <v>22.64</v>
      </c>
      <c r="L49" s="23">
        <v>500</v>
      </c>
      <c r="M49" s="135">
        <f>L49*E49/1000</f>
        <v>2</v>
      </c>
    </row>
    <row r="50" spans="1:13" ht="39.75" customHeight="1">
      <c r="A50" s="491"/>
      <c r="B50" s="515"/>
      <c r="C50" s="513"/>
      <c r="D50" s="41" t="s">
        <v>18</v>
      </c>
      <c r="E50" s="23">
        <v>100</v>
      </c>
      <c r="F50" s="23">
        <v>100</v>
      </c>
      <c r="G50" s="125">
        <f>E50*бжу!C17/100</f>
        <v>2.8</v>
      </c>
      <c r="H50" s="125">
        <f>E50*бжу!D17/100</f>
        <v>3.2</v>
      </c>
      <c r="I50" s="125">
        <f>E50*бжу!E17/100</f>
        <v>9.4</v>
      </c>
      <c r="J50" s="125">
        <f>E50*бжу!G17/100</f>
        <v>1.3</v>
      </c>
      <c r="K50" s="125">
        <f>E50*бжу!F17/100</f>
        <v>58</v>
      </c>
      <c r="L50" s="23">
        <v>46</v>
      </c>
      <c r="M50" s="135">
        <f>L50*E50/1000</f>
        <v>4.6</v>
      </c>
    </row>
    <row r="51" spans="1:13" ht="39.75" customHeight="1">
      <c r="A51" s="479"/>
      <c r="B51" s="479"/>
      <c r="C51" s="479"/>
      <c r="D51" s="479"/>
      <c r="E51" s="479"/>
      <c r="F51" s="479"/>
      <c r="G51" s="381">
        <f>G48+G49+G50</f>
        <v>7.9799999999999995</v>
      </c>
      <c r="H51" s="381">
        <f>H48+H49+H50</f>
        <v>9.664</v>
      </c>
      <c r="I51" s="381">
        <f>I48+I49+I50</f>
        <v>9.916</v>
      </c>
      <c r="J51" s="381">
        <f>J48+J49+J50</f>
        <v>1.3</v>
      </c>
      <c r="K51" s="381">
        <f>K48+K49+K50</f>
        <v>135.44</v>
      </c>
      <c r="L51" s="27"/>
      <c r="M51" s="133">
        <f>SUM(M48:M50)</f>
        <v>18.6</v>
      </c>
    </row>
    <row r="52" spans="1:13" ht="39.75" customHeight="1">
      <c r="A52" s="120" t="s">
        <v>35</v>
      </c>
      <c r="B52" s="46">
        <v>30</v>
      </c>
      <c r="C52" s="46"/>
      <c r="D52" s="121" t="s">
        <v>11</v>
      </c>
      <c r="E52" s="23">
        <v>30</v>
      </c>
      <c r="F52" s="23">
        <v>30</v>
      </c>
      <c r="G52" s="381">
        <f>E52*бжу!C21/100</f>
        <v>3.09</v>
      </c>
      <c r="H52" s="381">
        <f>E52*бжу!D21/100</f>
        <v>0.33</v>
      </c>
      <c r="I52" s="381">
        <f>E52*бжу!E21/100</f>
        <v>20.7</v>
      </c>
      <c r="J52" s="381">
        <f>E52*бжу!G21/100</f>
        <v>0</v>
      </c>
      <c r="K52" s="381">
        <f>E52*бжу!F21/100</f>
        <v>100.2</v>
      </c>
      <c r="L52" s="24">
        <v>62</v>
      </c>
      <c r="M52" s="136">
        <f>L52*E52/1000</f>
        <v>1.86</v>
      </c>
    </row>
    <row r="53" spans="1:13" ht="39.75" customHeight="1">
      <c r="A53" s="479"/>
      <c r="B53" s="479"/>
      <c r="C53" s="479"/>
      <c r="D53" s="479"/>
      <c r="E53" s="479"/>
      <c r="F53" s="479"/>
      <c r="G53" s="479"/>
      <c r="H53" s="479"/>
      <c r="I53" s="479"/>
      <c r="J53" s="479"/>
      <c r="K53" s="479"/>
      <c r="L53" s="23"/>
      <c r="M53" s="135"/>
    </row>
    <row r="54" spans="1:13" ht="39.75" customHeight="1">
      <c r="A54" s="480" t="s">
        <v>168</v>
      </c>
      <c r="B54" s="482">
        <v>200</v>
      </c>
      <c r="C54" s="482">
        <v>411</v>
      </c>
      <c r="D54" s="37" t="s">
        <v>295</v>
      </c>
      <c r="E54" s="23">
        <v>1</v>
      </c>
      <c r="F54" s="23">
        <v>1</v>
      </c>
      <c r="G54" s="125">
        <f>E54*бжу!C27/100</f>
        <v>0.2</v>
      </c>
      <c r="H54" s="125">
        <f>E54*бжу!D27/100</f>
        <v>0.051</v>
      </c>
      <c r="I54" s="125">
        <f>E54*бжу!E27/100</f>
        <v>0.15</v>
      </c>
      <c r="J54" s="125">
        <f>E54*бжу!G27/100</f>
        <v>0.1</v>
      </c>
      <c r="K54" s="125">
        <f>E54*бжу!F27/100</f>
        <v>0</v>
      </c>
      <c r="L54" s="23">
        <v>555</v>
      </c>
      <c r="M54" s="135">
        <f>L54*E54/1000</f>
        <v>0.555</v>
      </c>
    </row>
    <row r="55" spans="1:13" ht="39.75" customHeight="1">
      <c r="A55" s="503"/>
      <c r="B55" s="503"/>
      <c r="C55" s="482"/>
      <c r="D55" s="37" t="s">
        <v>296</v>
      </c>
      <c r="E55" s="22">
        <v>6</v>
      </c>
      <c r="F55" s="22">
        <v>6</v>
      </c>
      <c r="G55" s="125">
        <f>E55*бжу!C19/100</f>
        <v>0</v>
      </c>
      <c r="H55" s="125">
        <f>E55*бжу!D19/100</f>
        <v>0</v>
      </c>
      <c r="I55" s="125">
        <f>E55*бжу!E19/100</f>
        <v>5.9879999999999995</v>
      </c>
      <c r="J55" s="125">
        <f>E55*бжу!G19/100</f>
        <v>0</v>
      </c>
      <c r="K55" s="125">
        <f>E55*бжу!F19/100</f>
        <v>22.74</v>
      </c>
      <c r="L55" s="23">
        <v>60</v>
      </c>
      <c r="M55" s="135">
        <f>L55*E55/1000</f>
        <v>0.36</v>
      </c>
    </row>
    <row r="56" spans="1:13" ht="43.5" customHeight="1">
      <c r="A56" s="503"/>
      <c r="B56" s="503"/>
      <c r="C56" s="482"/>
      <c r="D56" s="37"/>
      <c r="E56" s="22"/>
      <c r="F56" s="22"/>
      <c r="G56" s="383">
        <f>G54+G55</f>
        <v>0.2</v>
      </c>
      <c r="H56" s="383">
        <f>H54+H55</f>
        <v>0.051</v>
      </c>
      <c r="I56" s="383">
        <f>I54+I55</f>
        <v>6.138</v>
      </c>
      <c r="J56" s="383">
        <f>J54+J55</f>
        <v>0.1</v>
      </c>
      <c r="K56" s="383">
        <f>K54+K55</f>
        <v>22.74</v>
      </c>
      <c r="L56" s="23"/>
      <c r="M56" s="136">
        <f>M54+M55</f>
        <v>0.915</v>
      </c>
    </row>
    <row r="57" spans="1:13" ht="39.75" customHeight="1">
      <c r="A57" s="26" t="s">
        <v>137</v>
      </c>
      <c r="B57" s="27">
        <v>18</v>
      </c>
      <c r="C57" s="27"/>
      <c r="D57" s="49" t="s">
        <v>138</v>
      </c>
      <c r="E57" s="23">
        <v>18</v>
      </c>
      <c r="F57" s="23">
        <v>18</v>
      </c>
      <c r="G57" s="383">
        <v>0.88</v>
      </c>
      <c r="H57" s="383">
        <v>2.16</v>
      </c>
      <c r="I57" s="383">
        <v>8.04</v>
      </c>
      <c r="J57" s="383">
        <v>0</v>
      </c>
      <c r="K57" s="36">
        <v>55.2</v>
      </c>
      <c r="L57" s="24">
        <v>132</v>
      </c>
      <c r="M57" s="133">
        <f>L57*E57/1000</f>
        <v>2.376</v>
      </c>
    </row>
    <row r="58" spans="1:13" ht="39.75" customHeight="1">
      <c r="A58" s="496" t="s">
        <v>25</v>
      </c>
      <c r="B58" s="496"/>
      <c r="C58" s="496"/>
      <c r="D58" s="496"/>
      <c r="E58" s="496"/>
      <c r="F58" s="496"/>
      <c r="G58" s="382">
        <f>G51+G52+G56+G57</f>
        <v>12.15</v>
      </c>
      <c r="H58" s="382">
        <f>H51+H52+H56+H57</f>
        <v>12.205</v>
      </c>
      <c r="I58" s="382">
        <f>I51+I52+I56+I57</f>
        <v>44.794</v>
      </c>
      <c r="J58" s="382">
        <f>J51+J52+J56+J57</f>
        <v>1.4000000000000001</v>
      </c>
      <c r="K58" s="382">
        <f>K51+K52+K56+K57</f>
        <v>313.58</v>
      </c>
      <c r="L58" s="249"/>
      <c r="M58" s="250">
        <f>M51+M52+M56+M57</f>
        <v>23.751</v>
      </c>
    </row>
    <row r="59" spans="1:13" ht="39.75" customHeight="1">
      <c r="A59" s="385" t="s">
        <v>219</v>
      </c>
      <c r="B59" s="359">
        <v>5</v>
      </c>
      <c r="C59" s="359"/>
      <c r="D59" s="365" t="s">
        <v>218</v>
      </c>
      <c r="E59" s="282">
        <v>5</v>
      </c>
      <c r="F59" s="282">
        <v>5</v>
      </c>
      <c r="G59" s="382"/>
      <c r="H59" s="382"/>
      <c r="I59" s="382"/>
      <c r="J59" s="382"/>
      <c r="K59" s="382"/>
      <c r="L59" s="282">
        <v>10.3</v>
      </c>
      <c r="M59" s="250">
        <f>E59*L59/1000</f>
        <v>0.0515</v>
      </c>
    </row>
    <row r="60" spans="1:13" ht="39.75" customHeight="1">
      <c r="A60" s="499" t="s">
        <v>26</v>
      </c>
      <c r="B60" s="499"/>
      <c r="C60" s="499"/>
      <c r="D60" s="499"/>
      <c r="E60" s="499"/>
      <c r="F60" s="499"/>
      <c r="G60" s="266">
        <f>G17+G20+G46+G58</f>
        <v>41.843999999999994</v>
      </c>
      <c r="H60" s="266">
        <f>H17+H20+H46+H58</f>
        <v>44.2196</v>
      </c>
      <c r="I60" s="266">
        <f>I17+I20+I46+I58</f>
        <v>167.564</v>
      </c>
      <c r="J60" s="266">
        <f>J17+J20+J46+J58</f>
        <v>163.51599999999996</v>
      </c>
      <c r="K60" s="266">
        <f>K17+K20+K46+K58</f>
        <v>1202.068</v>
      </c>
      <c r="L60" s="258"/>
      <c r="M60" s="252">
        <f>M17+M20+M46+M58+M59</f>
        <v>102.4715</v>
      </c>
    </row>
    <row r="61" ht="35.25">
      <c r="B61" s="28" t="s">
        <v>27</v>
      </c>
    </row>
    <row r="68" spans="5:12" ht="35.25">
      <c r="E68" s="28"/>
      <c r="F68" s="28"/>
      <c r="G68" s="384"/>
      <c r="H68" s="384"/>
      <c r="I68" s="384"/>
      <c r="J68" s="384"/>
      <c r="K68" s="384"/>
      <c r="L68" s="28"/>
    </row>
    <row r="69" spans="5:12" ht="35.25">
      <c r="E69" s="28"/>
      <c r="F69" s="28"/>
      <c r="G69" s="384"/>
      <c r="H69" s="384"/>
      <c r="I69" s="384"/>
      <c r="J69" s="384"/>
      <c r="K69" s="384"/>
      <c r="L69" s="28"/>
    </row>
    <row r="70" spans="5:12" ht="35.25">
      <c r="E70" s="28"/>
      <c r="F70" s="28"/>
      <c r="G70" s="384"/>
      <c r="H70" s="384"/>
      <c r="I70" s="384"/>
      <c r="J70" s="384"/>
      <c r="K70" s="384"/>
      <c r="L70" s="28"/>
    </row>
    <row r="71" spans="5:12" ht="35.25">
      <c r="E71" s="28"/>
      <c r="F71" s="28"/>
      <c r="G71" s="384"/>
      <c r="H71" s="384"/>
      <c r="I71" s="384"/>
      <c r="J71" s="384"/>
      <c r="K71" s="384"/>
      <c r="L71" s="28"/>
    </row>
    <row r="72" spans="5:12" ht="35.25">
      <c r="E72" s="28"/>
      <c r="F72" s="28"/>
      <c r="G72" s="384"/>
      <c r="H72" s="384"/>
      <c r="I72" s="384"/>
      <c r="J72" s="384"/>
      <c r="K72" s="384"/>
      <c r="L72" s="28"/>
    </row>
    <row r="73" spans="5:12" ht="35.25">
      <c r="E73" s="28"/>
      <c r="F73" s="28"/>
      <c r="G73" s="384"/>
      <c r="H73" s="384"/>
      <c r="I73" s="384"/>
      <c r="J73" s="384"/>
      <c r="K73" s="384"/>
      <c r="L73" s="28"/>
    </row>
    <row r="74" spans="5:12" ht="35.25">
      <c r="E74" s="28"/>
      <c r="F74" s="28"/>
      <c r="G74" s="384"/>
      <c r="H74" s="384"/>
      <c r="I74" s="384"/>
      <c r="J74" s="384"/>
      <c r="K74" s="384"/>
      <c r="L74" s="28"/>
    </row>
    <row r="75" spans="5:12" ht="35.25">
      <c r="E75" s="28"/>
      <c r="F75" s="28"/>
      <c r="G75" s="384"/>
      <c r="H75" s="384"/>
      <c r="I75" s="384"/>
      <c r="J75" s="384"/>
      <c r="K75" s="384"/>
      <c r="L75" s="28"/>
    </row>
    <row r="76" spans="5:12" ht="35.25">
      <c r="E76" s="28"/>
      <c r="F76" s="28"/>
      <c r="G76" s="384"/>
      <c r="H76" s="384"/>
      <c r="I76" s="384"/>
      <c r="J76" s="384"/>
      <c r="K76" s="384"/>
      <c r="L76" s="28"/>
    </row>
    <row r="77" spans="5:12" ht="35.25">
      <c r="E77" s="28"/>
      <c r="F77" s="28"/>
      <c r="G77" s="384"/>
      <c r="H77" s="384"/>
      <c r="I77" s="384"/>
      <c r="J77" s="384"/>
      <c r="K77" s="384"/>
      <c r="L77" s="28"/>
    </row>
    <row r="78" spans="5:12" ht="35.25">
      <c r="E78" s="28"/>
      <c r="F78" s="28"/>
      <c r="G78" s="384"/>
      <c r="H78" s="384"/>
      <c r="I78" s="384"/>
      <c r="J78" s="384"/>
      <c r="K78" s="384"/>
      <c r="L78" s="28"/>
    </row>
    <row r="79" spans="5:12" ht="35.25">
      <c r="E79" s="28"/>
      <c r="F79" s="28"/>
      <c r="G79" s="384"/>
      <c r="H79" s="384"/>
      <c r="I79" s="384"/>
      <c r="J79" s="384"/>
      <c r="K79" s="384"/>
      <c r="L79" s="28"/>
    </row>
    <row r="80" spans="5:12" ht="35.25">
      <c r="E80" s="28"/>
      <c r="F80" s="28"/>
      <c r="G80" s="384"/>
      <c r="H80" s="384"/>
      <c r="I80" s="384"/>
      <c r="J80" s="384"/>
      <c r="K80" s="384"/>
      <c r="L80" s="28"/>
    </row>
    <row r="81" spans="5:12" ht="35.25">
      <c r="E81" s="28"/>
      <c r="F81" s="28"/>
      <c r="G81" s="384"/>
      <c r="H81" s="384"/>
      <c r="I81" s="384"/>
      <c r="J81" s="384"/>
      <c r="K81" s="384"/>
      <c r="L81" s="28"/>
    </row>
    <row r="82" spans="5:12" ht="35.25">
      <c r="E82" s="28"/>
      <c r="F82" s="28"/>
      <c r="G82" s="384"/>
      <c r="H82" s="384"/>
      <c r="I82" s="384"/>
      <c r="J82" s="384"/>
      <c r="K82" s="384"/>
      <c r="L82" s="28"/>
    </row>
    <row r="83" spans="5:12" ht="35.25">
      <c r="E83" s="28"/>
      <c r="F83" s="28"/>
      <c r="G83" s="384"/>
      <c r="H83" s="384"/>
      <c r="I83" s="384"/>
      <c r="J83" s="384"/>
      <c r="K83" s="384"/>
      <c r="L83" s="28"/>
    </row>
  </sheetData>
  <sheetProtection/>
  <mergeCells count="45">
    <mergeCell ref="A46:F46"/>
    <mergeCell ref="A41:A43"/>
    <mergeCell ref="A54:A56"/>
    <mergeCell ref="B54:B56"/>
    <mergeCell ref="C54:C56"/>
    <mergeCell ref="B48:B50"/>
    <mergeCell ref="A44:F44"/>
    <mergeCell ref="C41:C43"/>
    <mergeCell ref="B41:B43"/>
    <mergeCell ref="B34:B40"/>
    <mergeCell ref="C34:C40"/>
    <mergeCell ref="A10:A12"/>
    <mergeCell ref="A34:A40"/>
    <mergeCell ref="B10:B12"/>
    <mergeCell ref="B27:B32"/>
    <mergeCell ref="A17:F17"/>
    <mergeCell ref="C14:C15"/>
    <mergeCell ref="C10:C12"/>
    <mergeCell ref="A33:F33"/>
    <mergeCell ref="A60:F60"/>
    <mergeCell ref="A47:K47"/>
    <mergeCell ref="A51:F51"/>
    <mergeCell ref="A53:K53"/>
    <mergeCell ref="A48:A50"/>
    <mergeCell ref="C48:C50"/>
    <mergeCell ref="A58:F58"/>
    <mergeCell ref="A4:K4"/>
    <mergeCell ref="A14:A15"/>
    <mergeCell ref="B14:B15"/>
    <mergeCell ref="A16:F16"/>
    <mergeCell ref="A6:A7"/>
    <mergeCell ref="A5:K5"/>
    <mergeCell ref="A13:F13"/>
    <mergeCell ref="C6:C7"/>
    <mergeCell ref="B6:B7"/>
    <mergeCell ref="A8:C8"/>
    <mergeCell ref="A26:F26"/>
    <mergeCell ref="A18:K18"/>
    <mergeCell ref="C27:C32"/>
    <mergeCell ref="A27:A32"/>
    <mergeCell ref="A9:F9"/>
    <mergeCell ref="B22:B25"/>
    <mergeCell ref="A20:F20"/>
    <mergeCell ref="A21:K21"/>
    <mergeCell ref="A22:A25"/>
  </mergeCells>
  <printOptions/>
  <pageMargins left="0.47" right="0.56" top="0.44" bottom="0.46" header="0.3" footer="0.3"/>
  <pageSetup horizontalDpi="600" verticalDpi="600" orientation="portrait" paperSize="9" scale="2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E1:O44"/>
  <sheetViews>
    <sheetView zoomScalePageLayoutView="0" workbookViewId="0" topLeftCell="A1">
      <selection activeCell="G19" sqref="G19"/>
    </sheetView>
  </sheetViews>
  <sheetFormatPr defaultColWidth="9.140625" defaultRowHeight="15"/>
  <cols>
    <col min="5" max="5" width="18.28125" style="0" customWidth="1"/>
    <col min="6" max="6" width="9.140625" style="0" hidden="1" customWidth="1"/>
    <col min="7" max="7" width="10.28125" style="0" bestFit="1" customWidth="1"/>
  </cols>
  <sheetData>
    <row r="1" spans="5:13" ht="15">
      <c r="E1" s="4"/>
      <c r="F1" s="4"/>
      <c r="G1" s="4"/>
      <c r="H1" s="4"/>
      <c r="I1" s="4"/>
      <c r="J1" s="4"/>
      <c r="K1" s="4"/>
      <c r="L1" s="4"/>
      <c r="M1" s="4"/>
    </row>
    <row r="2" spans="5:13" ht="15">
      <c r="E2" s="4"/>
      <c r="F2" s="4"/>
      <c r="G2" s="4"/>
      <c r="H2" s="4"/>
      <c r="I2" s="4"/>
      <c r="J2" s="4"/>
      <c r="K2" s="4"/>
      <c r="L2" s="4"/>
      <c r="M2" s="4"/>
    </row>
    <row r="3" spans="5:13" ht="15">
      <c r="E3" s="4"/>
      <c r="F3" s="4"/>
      <c r="G3" s="4"/>
      <c r="H3" s="4"/>
      <c r="I3" s="4"/>
      <c r="J3" s="4"/>
      <c r="K3" s="4"/>
      <c r="L3" s="4"/>
      <c r="M3" s="4"/>
    </row>
    <row r="4" spans="5:13" ht="15">
      <c r="E4" s="4"/>
      <c r="F4" s="4"/>
      <c r="G4" s="4"/>
      <c r="H4" s="4"/>
      <c r="I4" s="4"/>
      <c r="J4" s="4"/>
      <c r="K4" s="4"/>
      <c r="L4" s="4"/>
      <c r="M4" s="4"/>
    </row>
    <row r="5" spans="5:15" ht="15">
      <c r="E5" s="4"/>
      <c r="F5" s="4"/>
      <c r="G5" s="4"/>
      <c r="H5" s="4"/>
      <c r="I5" s="4"/>
      <c r="J5" s="4"/>
      <c r="K5" s="4"/>
      <c r="L5" s="459"/>
      <c r="M5" s="4"/>
      <c r="N5" s="459"/>
      <c r="O5" s="459"/>
    </row>
    <row r="6" spans="5:15" ht="15">
      <c r="E6" s="4"/>
      <c r="F6" s="4"/>
      <c r="G6" s="4"/>
      <c r="H6" s="4"/>
      <c r="I6" s="4"/>
      <c r="J6" s="459"/>
      <c r="K6" s="459"/>
      <c r="L6" s="459"/>
      <c r="M6" s="4"/>
      <c r="N6" s="459"/>
      <c r="O6" s="459"/>
    </row>
    <row r="7" spans="5:13" ht="15">
      <c r="E7" s="4"/>
      <c r="F7" s="4"/>
      <c r="G7" s="460"/>
      <c r="H7" s="4"/>
      <c r="I7" s="4"/>
      <c r="J7" s="4"/>
      <c r="K7" s="4"/>
      <c r="L7" s="4"/>
      <c r="M7" s="4"/>
    </row>
    <row r="8" spans="5:13" ht="15">
      <c r="E8" s="4"/>
      <c r="F8" s="4"/>
      <c r="G8" s="4"/>
      <c r="H8" s="4"/>
      <c r="I8" s="4"/>
      <c r="J8" s="4"/>
      <c r="K8" s="4"/>
      <c r="L8" s="4"/>
      <c r="M8" s="4"/>
    </row>
    <row r="9" spans="5:13" ht="15">
      <c r="E9" s="4"/>
      <c r="F9" s="4"/>
      <c r="G9" s="4"/>
      <c r="H9" s="4"/>
      <c r="I9" s="4"/>
      <c r="J9" s="4"/>
      <c r="K9" s="4"/>
      <c r="L9" s="4"/>
      <c r="M9" s="4"/>
    </row>
    <row r="10" spans="5:13" ht="15">
      <c r="E10" s="459"/>
      <c r="F10" s="4"/>
      <c r="G10" s="4"/>
      <c r="H10" s="4"/>
      <c r="I10" s="4"/>
      <c r="J10" s="4"/>
      <c r="K10" s="4"/>
      <c r="L10" s="4"/>
      <c r="M10" s="4"/>
    </row>
    <row r="11" spans="5:13" ht="15">
      <c r="E11" s="459"/>
      <c r="F11" s="4"/>
      <c r="G11" s="4"/>
      <c r="H11" s="4"/>
      <c r="I11" s="4"/>
      <c r="J11" s="4"/>
      <c r="K11" s="4"/>
      <c r="L11" s="4"/>
      <c r="M11" s="4"/>
    </row>
    <row r="12" spans="5:13" ht="15">
      <c r="E12" s="459"/>
      <c r="F12" s="4"/>
      <c r="G12" s="4"/>
      <c r="H12" s="4"/>
      <c r="I12" s="4"/>
      <c r="J12" s="4"/>
      <c r="K12" s="4"/>
      <c r="L12" s="4"/>
      <c r="M12" s="4"/>
    </row>
    <row r="13" spans="5:13" ht="15">
      <c r="E13" s="459"/>
      <c r="F13" s="4"/>
      <c r="G13" s="4"/>
      <c r="H13" s="4"/>
      <c r="I13" s="4"/>
      <c r="J13" s="4"/>
      <c r="K13" s="4"/>
      <c r="L13" s="4"/>
      <c r="M13" s="4"/>
    </row>
    <row r="14" spans="5:13" ht="15">
      <c r="E14" s="459"/>
      <c r="F14" s="4"/>
      <c r="G14" s="4"/>
      <c r="H14" s="4"/>
      <c r="I14" s="4"/>
      <c r="J14" s="4"/>
      <c r="K14" s="4"/>
      <c r="L14" s="4"/>
      <c r="M14" s="4"/>
    </row>
    <row r="15" spans="5:13" ht="15">
      <c r="E15" s="459"/>
      <c r="F15" s="4"/>
      <c r="G15" s="4"/>
      <c r="H15" s="4"/>
      <c r="I15" s="4"/>
      <c r="J15" s="4"/>
      <c r="K15" s="4"/>
      <c r="L15" s="4"/>
      <c r="M15" s="4"/>
    </row>
    <row r="16" spans="5:13" ht="15">
      <c r="E16" s="459"/>
      <c r="F16" s="4"/>
      <c r="G16" s="4"/>
      <c r="H16" s="4"/>
      <c r="I16" s="4"/>
      <c r="J16" s="4"/>
      <c r="K16" s="4"/>
      <c r="L16" s="4"/>
      <c r="M16" s="4"/>
    </row>
    <row r="17" spans="5:13" ht="15">
      <c r="E17" s="459"/>
      <c r="F17" s="4"/>
      <c r="G17" s="4"/>
      <c r="H17" s="4"/>
      <c r="I17" s="4"/>
      <c r="J17" s="4"/>
      <c r="K17" s="4"/>
      <c r="L17" s="4"/>
      <c r="M17" s="4"/>
    </row>
    <row r="18" spans="5:13" ht="15">
      <c r="E18" s="459"/>
      <c r="F18" s="4"/>
      <c r="G18" s="4"/>
      <c r="H18" s="4"/>
      <c r="I18" s="4"/>
      <c r="J18" s="4"/>
      <c r="K18" s="4"/>
      <c r="L18" s="4"/>
      <c r="M18" s="4"/>
    </row>
    <row r="19" spans="5:13" ht="15">
      <c r="E19" s="4"/>
      <c r="F19" s="4"/>
      <c r="G19" s="4"/>
      <c r="H19" s="4"/>
      <c r="I19" s="4"/>
      <c r="J19" s="4"/>
      <c r="K19" s="4"/>
      <c r="L19" s="4"/>
      <c r="M19" s="4"/>
    </row>
    <row r="20" spans="5:13" ht="15">
      <c r="E20" s="4"/>
      <c r="F20" s="4"/>
      <c r="G20" s="4"/>
      <c r="H20" s="4"/>
      <c r="I20" s="4"/>
      <c r="J20" s="4"/>
      <c r="K20" s="4"/>
      <c r="L20" s="4"/>
      <c r="M20" s="4"/>
    </row>
    <row r="21" spans="5:13" ht="15">
      <c r="E21" s="4"/>
      <c r="F21" s="4"/>
      <c r="G21" s="4"/>
      <c r="H21" s="4"/>
      <c r="I21" s="4"/>
      <c r="J21" s="4"/>
      <c r="K21" s="4"/>
      <c r="L21" s="4"/>
      <c r="M21" s="4"/>
    </row>
    <row r="22" spans="5:13" ht="15">
      <c r="E22" s="4"/>
      <c r="F22" s="4"/>
      <c r="G22" s="4"/>
      <c r="H22" s="4"/>
      <c r="I22" s="4"/>
      <c r="J22" s="4"/>
      <c r="K22" s="4"/>
      <c r="L22" s="4"/>
      <c r="M22" s="4"/>
    </row>
    <row r="23" spans="5:13" ht="15">
      <c r="E23" s="4"/>
      <c r="F23" s="4"/>
      <c r="G23" s="4"/>
      <c r="H23" s="4"/>
      <c r="I23" s="4"/>
      <c r="J23" s="4"/>
      <c r="K23" s="4"/>
      <c r="L23" s="4"/>
      <c r="M23" s="4"/>
    </row>
    <row r="24" spans="5:13" ht="15">
      <c r="E24" s="4"/>
      <c r="F24" s="4"/>
      <c r="G24" s="4"/>
      <c r="H24" s="4"/>
      <c r="I24" s="4"/>
      <c r="J24" s="4"/>
      <c r="K24" s="4"/>
      <c r="L24" s="4"/>
      <c r="M24" s="4"/>
    </row>
    <row r="25" spans="5:13" ht="15">
      <c r="E25" s="4"/>
      <c r="F25" s="4"/>
      <c r="G25" s="4"/>
      <c r="H25" s="4"/>
      <c r="I25" s="4"/>
      <c r="J25" s="4"/>
      <c r="K25" s="4"/>
      <c r="L25" s="4"/>
      <c r="M25" s="4"/>
    </row>
    <row r="26" spans="5:13" ht="15">
      <c r="E26" s="4"/>
      <c r="F26" s="4"/>
      <c r="G26" s="4"/>
      <c r="H26" s="4"/>
      <c r="I26" s="4"/>
      <c r="J26" s="4"/>
      <c r="K26" s="4"/>
      <c r="L26" s="4"/>
      <c r="M26" s="4"/>
    </row>
    <row r="27" spans="5:13" ht="15">
      <c r="E27" s="4"/>
      <c r="F27" s="4"/>
      <c r="G27" s="4"/>
      <c r="H27" s="4"/>
      <c r="I27" s="4"/>
      <c r="J27" s="4"/>
      <c r="K27" s="4"/>
      <c r="L27" s="4"/>
      <c r="M27" s="4"/>
    </row>
    <row r="28" spans="5:13" ht="15">
      <c r="E28" s="4"/>
      <c r="F28" s="4"/>
      <c r="G28" s="4"/>
      <c r="H28" s="4"/>
      <c r="I28" s="4"/>
      <c r="J28" s="4"/>
      <c r="K28" s="4"/>
      <c r="L28" s="4"/>
      <c r="M28" s="4"/>
    </row>
    <row r="29" spans="5:13" ht="15">
      <c r="E29" s="4"/>
      <c r="F29" s="4"/>
      <c r="G29" s="4"/>
      <c r="H29" s="4"/>
      <c r="I29" s="4"/>
      <c r="J29" s="4"/>
      <c r="K29" s="4"/>
      <c r="L29" s="4"/>
      <c r="M29" s="4"/>
    </row>
    <row r="30" spans="5:13" ht="15">
      <c r="E30" s="4"/>
      <c r="F30" s="4"/>
      <c r="G30" s="4"/>
      <c r="H30" s="4"/>
      <c r="I30" s="4"/>
      <c r="J30" s="4"/>
      <c r="K30" s="4"/>
      <c r="L30" s="4"/>
      <c r="M30" s="4"/>
    </row>
    <row r="31" spans="5:13" ht="15">
      <c r="E31" s="4"/>
      <c r="F31" s="4"/>
      <c r="G31" s="4"/>
      <c r="H31" s="4"/>
      <c r="I31" s="4"/>
      <c r="J31" s="4"/>
      <c r="K31" s="4"/>
      <c r="L31" s="4"/>
      <c r="M31" s="4"/>
    </row>
    <row r="32" spans="5:13" ht="15">
      <c r="E32" s="4"/>
      <c r="F32" s="4"/>
      <c r="G32" s="4"/>
      <c r="H32" s="4"/>
      <c r="I32" s="4"/>
      <c r="J32" s="4"/>
      <c r="K32" s="4"/>
      <c r="L32" s="4"/>
      <c r="M32" s="4"/>
    </row>
    <row r="33" spans="5:13" ht="15">
      <c r="E33" s="4"/>
      <c r="F33" s="4"/>
      <c r="G33" s="4"/>
      <c r="H33" s="4"/>
      <c r="I33" s="4"/>
      <c r="J33" s="4"/>
      <c r="K33" s="4"/>
      <c r="L33" s="4"/>
      <c r="M33" s="4"/>
    </row>
    <row r="34" spans="5:13" ht="15">
      <c r="E34" s="4"/>
      <c r="F34" s="4"/>
      <c r="G34" s="4"/>
      <c r="H34" s="4"/>
      <c r="I34" s="4"/>
      <c r="J34" s="4"/>
      <c r="K34" s="4"/>
      <c r="L34" s="4"/>
      <c r="M34" s="4"/>
    </row>
    <row r="35" spans="5:13" ht="15">
      <c r="E35" s="4"/>
      <c r="F35" s="4"/>
      <c r="G35" s="4"/>
      <c r="H35" s="4"/>
      <c r="I35" s="4"/>
      <c r="J35" s="4"/>
      <c r="K35" s="4"/>
      <c r="L35" s="4"/>
      <c r="M35" s="4"/>
    </row>
    <row r="36" spans="5:13" ht="15">
      <c r="E36" s="4"/>
      <c r="F36" s="4"/>
      <c r="G36" s="4"/>
      <c r="H36" s="4"/>
      <c r="I36" s="4"/>
      <c r="J36" s="4"/>
      <c r="K36" s="4"/>
      <c r="L36" s="4"/>
      <c r="M36" s="4"/>
    </row>
    <row r="37" spans="5:13" ht="15">
      <c r="E37" s="4"/>
      <c r="F37" s="4"/>
      <c r="G37" s="4"/>
      <c r="H37" s="4"/>
      <c r="I37" s="4"/>
      <c r="J37" s="4"/>
      <c r="K37" s="4"/>
      <c r="L37" s="4"/>
      <c r="M37" s="4"/>
    </row>
    <row r="38" spans="5:13" ht="15">
      <c r="E38" s="4"/>
      <c r="F38" s="4"/>
      <c r="G38" s="4"/>
      <c r="H38" s="4"/>
      <c r="I38" s="4"/>
      <c r="J38" s="4"/>
      <c r="K38" s="4"/>
      <c r="L38" s="4"/>
      <c r="M38" s="4"/>
    </row>
    <row r="39" spans="5:13" ht="15">
      <c r="E39" s="4"/>
      <c r="F39" s="4"/>
      <c r="G39" s="4"/>
      <c r="H39" s="4"/>
      <c r="I39" s="4"/>
      <c r="J39" s="4"/>
      <c r="K39" s="4"/>
      <c r="L39" s="4"/>
      <c r="M39" s="4"/>
    </row>
    <row r="40" spans="5:13" ht="15">
      <c r="E40" s="453"/>
      <c r="F40" s="4"/>
      <c r="G40" s="4"/>
      <c r="H40" s="4"/>
      <c r="I40" s="4"/>
      <c r="J40" s="4"/>
      <c r="K40" s="4"/>
      <c r="L40" s="4"/>
      <c r="M40" s="4"/>
    </row>
    <row r="41" spans="5:13" ht="15">
      <c r="E41" s="4"/>
      <c r="F41" s="4"/>
      <c r="G41" s="4"/>
      <c r="H41" s="4"/>
      <c r="I41" s="4"/>
      <c r="J41" s="4"/>
      <c r="K41" s="4"/>
      <c r="L41" s="4"/>
      <c r="M41" s="4"/>
    </row>
    <row r="42" spans="5:13" ht="15">
      <c r="E42" s="4"/>
      <c r="F42" s="4"/>
      <c r="G42" s="4"/>
      <c r="H42" s="4"/>
      <c r="I42" s="4"/>
      <c r="J42" s="4"/>
      <c r="K42" s="4"/>
      <c r="L42" s="4"/>
      <c r="M42" s="4"/>
    </row>
    <row r="43" spans="5:13" ht="15">
      <c r="E43" s="4"/>
      <c r="F43" s="4"/>
      <c r="G43" s="4"/>
      <c r="H43" s="4"/>
      <c r="I43" s="4"/>
      <c r="J43" s="4"/>
      <c r="K43" s="4"/>
      <c r="L43" s="4"/>
      <c r="M43" s="4"/>
    </row>
    <row r="44" spans="5:13" ht="15">
      <c r="E44" s="4"/>
      <c r="F44" s="4"/>
      <c r="G44" s="4"/>
      <c r="H44" s="4"/>
      <c r="I44" s="4"/>
      <c r="J44" s="4"/>
      <c r="K44" s="4"/>
      <c r="L44" s="4"/>
      <c r="M4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2"/>
  <sheetViews>
    <sheetView view="pageBreakPreview" zoomScale="39" zoomScaleSheetLayoutView="39" zoomScalePageLayoutView="0" workbookViewId="0" topLeftCell="A35">
      <selection activeCell="D30" sqref="D30"/>
    </sheetView>
  </sheetViews>
  <sheetFormatPr defaultColWidth="9.140625" defaultRowHeight="15"/>
  <cols>
    <col min="1" max="1" width="56.28125" style="51" customWidth="1"/>
    <col min="2" max="2" width="23.00390625" style="51" customWidth="1"/>
    <col min="3" max="3" width="27.7109375" style="51" customWidth="1"/>
    <col min="4" max="4" width="60.28125" style="32" customWidth="1"/>
    <col min="5" max="6" width="22.140625" style="62" customWidth="1"/>
    <col min="7" max="10" width="20.7109375" style="389" customWidth="1"/>
    <col min="11" max="11" width="26.28125" style="389" customWidth="1"/>
    <col min="12" max="12" width="23.7109375" style="62" customWidth="1"/>
    <col min="13" max="13" width="24.8515625" style="32" customWidth="1"/>
  </cols>
  <sheetData>
    <row r="1" spans="1:13" ht="61.5">
      <c r="A1" s="52"/>
      <c r="B1" s="52"/>
      <c r="C1" s="52"/>
      <c r="D1" s="70" t="s">
        <v>77</v>
      </c>
      <c r="E1" s="67"/>
      <c r="F1" s="53"/>
      <c r="G1" s="386"/>
      <c r="H1" s="378"/>
      <c r="I1" s="386"/>
      <c r="J1" s="386"/>
      <c r="K1" s="387" t="s">
        <v>293</v>
      </c>
      <c r="L1" s="54"/>
      <c r="M1" s="55"/>
    </row>
    <row r="2" spans="1:13" ht="45.75">
      <c r="A2" s="70"/>
      <c r="B2" s="70" t="s">
        <v>64</v>
      </c>
      <c r="C2" s="70"/>
      <c r="D2" s="126" t="s">
        <v>63</v>
      </c>
      <c r="E2" s="83"/>
      <c r="F2" s="83"/>
      <c r="G2" s="378"/>
      <c r="H2" s="378"/>
      <c r="I2" s="378"/>
      <c r="J2" s="378"/>
      <c r="K2" s="378"/>
      <c r="L2" s="61"/>
      <c r="M2" s="55"/>
    </row>
    <row r="3" spans="1:13" ht="86.25" customHeight="1">
      <c r="A3" s="46" t="s">
        <v>220</v>
      </c>
      <c r="B3" s="46" t="s">
        <v>0</v>
      </c>
      <c r="C3" s="38" t="s">
        <v>129</v>
      </c>
      <c r="D3" s="46" t="s">
        <v>1</v>
      </c>
      <c r="E3" s="46" t="s">
        <v>2</v>
      </c>
      <c r="F3" s="46" t="s">
        <v>3</v>
      </c>
      <c r="G3" s="379" t="s">
        <v>4</v>
      </c>
      <c r="H3" s="379" t="s">
        <v>5</v>
      </c>
      <c r="I3" s="379" t="s">
        <v>6</v>
      </c>
      <c r="J3" s="379" t="s">
        <v>128</v>
      </c>
      <c r="K3" s="383" t="s">
        <v>7</v>
      </c>
      <c r="L3" s="36" t="s">
        <v>122</v>
      </c>
      <c r="M3" s="34" t="s">
        <v>221</v>
      </c>
    </row>
    <row r="4" spans="1:13" ht="39.75" customHeight="1">
      <c r="A4" s="489" t="s">
        <v>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7"/>
      <c r="M4" s="39"/>
    </row>
    <row r="5" spans="1:13" ht="39.75" customHeight="1">
      <c r="A5" s="480" t="s">
        <v>196</v>
      </c>
      <c r="B5" s="482">
        <v>130</v>
      </c>
      <c r="C5" s="482">
        <v>182</v>
      </c>
      <c r="D5" s="37" t="s">
        <v>131</v>
      </c>
      <c r="E5" s="22">
        <v>32</v>
      </c>
      <c r="F5" s="22">
        <v>32</v>
      </c>
      <c r="G5" s="380">
        <f>E5*бжу!C6/100</f>
        <v>3.4560000000000004</v>
      </c>
      <c r="H5" s="380">
        <f>E5*бжу!D6/100</f>
        <v>0.992</v>
      </c>
      <c r="I5" s="380">
        <f>E5*бжу!E6/100</f>
        <v>20.24</v>
      </c>
      <c r="J5" s="380">
        <f>E5*бжу!G6/100</f>
        <v>0</v>
      </c>
      <c r="K5" s="380">
        <f>E5*бжу!F6/100</f>
        <v>91.52</v>
      </c>
      <c r="L5" s="24">
        <v>115</v>
      </c>
      <c r="M5" s="135">
        <f>E5*L5/1000</f>
        <v>3.68</v>
      </c>
    </row>
    <row r="6" spans="1:13" ht="39.75" customHeight="1">
      <c r="A6" s="481"/>
      <c r="B6" s="481"/>
      <c r="C6" s="482"/>
      <c r="D6" s="37" t="s">
        <v>18</v>
      </c>
      <c r="E6" s="23">
        <v>40</v>
      </c>
      <c r="F6" s="23">
        <v>40</v>
      </c>
      <c r="G6" s="380">
        <f>E6*бжу!C17/100</f>
        <v>1.12</v>
      </c>
      <c r="H6" s="380">
        <f>E6*бжу!D17/100</f>
        <v>1.28</v>
      </c>
      <c r="I6" s="380">
        <f>E6*бжу!E17/100</f>
        <v>3.76</v>
      </c>
      <c r="J6" s="380">
        <f>E6*бжу!G17/100</f>
        <v>0.52</v>
      </c>
      <c r="K6" s="380">
        <f>E6*бжу!F17/100</f>
        <v>23.2</v>
      </c>
      <c r="L6" s="23">
        <v>46</v>
      </c>
      <c r="M6" s="135">
        <f>L6*E6/1000</f>
        <v>1.84</v>
      </c>
    </row>
    <row r="7" spans="1:13" ht="39.75" customHeight="1">
      <c r="A7" s="481"/>
      <c r="B7" s="481"/>
      <c r="C7" s="482"/>
      <c r="D7" s="37" t="s">
        <v>10</v>
      </c>
      <c r="E7" s="22">
        <v>3</v>
      </c>
      <c r="F7" s="22">
        <v>3</v>
      </c>
      <c r="G7" s="380">
        <f>E7*бжу!C14/100</f>
        <v>0.075</v>
      </c>
      <c r="H7" s="380">
        <f>E7*бжу!D14/100</f>
        <v>1.845</v>
      </c>
      <c r="I7" s="380">
        <f>E7*бжу!E14/100</f>
        <v>0.204</v>
      </c>
      <c r="J7" s="380">
        <f>E7*бжу!G14/100</f>
        <v>0</v>
      </c>
      <c r="K7" s="380">
        <f>E7*бжу!F14/100</f>
        <v>16.98</v>
      </c>
      <c r="L7" s="22">
        <v>500</v>
      </c>
      <c r="M7" s="135">
        <f>L7*E7/1000</f>
        <v>1.5</v>
      </c>
    </row>
    <row r="8" spans="1:13" ht="39.75" customHeight="1">
      <c r="A8" s="479"/>
      <c r="B8" s="479"/>
      <c r="C8" s="479"/>
      <c r="D8" s="479"/>
      <c r="E8" s="479"/>
      <c r="F8" s="479"/>
      <c r="G8" s="381">
        <f>G5+G6+G7</f>
        <v>4.651000000000001</v>
      </c>
      <c r="H8" s="381">
        <f>H5+H6+H7</f>
        <v>4.117</v>
      </c>
      <c r="I8" s="381">
        <f>I5+I6+I7</f>
        <v>24.204</v>
      </c>
      <c r="J8" s="381">
        <f>J5+J6+J7</f>
        <v>0.52</v>
      </c>
      <c r="K8" s="381">
        <f>K5+K6+K7</f>
        <v>131.7</v>
      </c>
      <c r="L8" s="27"/>
      <c r="M8" s="133">
        <f>SUM(M5:M7)</f>
        <v>7.0200000000000005</v>
      </c>
    </row>
    <row r="9" spans="1:13" ht="37.5" customHeight="1">
      <c r="A9" s="480" t="s">
        <v>169</v>
      </c>
      <c r="B9" s="475" t="s">
        <v>215</v>
      </c>
      <c r="C9" s="497" t="s">
        <v>294</v>
      </c>
      <c r="D9" s="37" t="s">
        <v>11</v>
      </c>
      <c r="E9" s="22">
        <v>30</v>
      </c>
      <c r="F9" s="22">
        <v>30</v>
      </c>
      <c r="G9" s="380">
        <f>E9*бжу!C22/100</f>
        <v>2.61</v>
      </c>
      <c r="H9" s="380">
        <f>E9*бжу!D22/100</f>
        <v>0.45</v>
      </c>
      <c r="I9" s="380">
        <f>E9*бжу!E22/100</f>
        <v>12</v>
      </c>
      <c r="J9" s="380">
        <f>E9*бжу!G22/100</f>
        <v>0</v>
      </c>
      <c r="K9" s="380">
        <f>E9*бжу!F22/100</f>
        <v>62.7</v>
      </c>
      <c r="L9" s="22">
        <v>62</v>
      </c>
      <c r="M9" s="135">
        <f>L9*E9/1000</f>
        <v>1.86</v>
      </c>
    </row>
    <row r="10" spans="1:13" ht="38.25" customHeight="1">
      <c r="A10" s="480"/>
      <c r="B10" s="475"/>
      <c r="C10" s="498"/>
      <c r="D10" s="37" t="s">
        <v>10</v>
      </c>
      <c r="E10" s="23">
        <v>5</v>
      </c>
      <c r="F10" s="23">
        <v>5</v>
      </c>
      <c r="G10" s="380">
        <f>E10*бжу!C14/100</f>
        <v>0.125</v>
      </c>
      <c r="H10" s="380">
        <f>E10*бжу!D14/100</f>
        <v>3.075</v>
      </c>
      <c r="I10" s="380">
        <f>E10*бжу!E14/100</f>
        <v>0.34</v>
      </c>
      <c r="J10" s="380">
        <f>E10*бжу!G14/100</f>
        <v>0</v>
      </c>
      <c r="K10" s="380">
        <f>E10*бжу!F14/100</f>
        <v>28.3</v>
      </c>
      <c r="L10" s="23">
        <v>500</v>
      </c>
      <c r="M10" s="135">
        <f>L10*E10/1000</f>
        <v>2.5</v>
      </c>
    </row>
    <row r="11" spans="1:13" ht="39.75" customHeight="1">
      <c r="A11" s="479"/>
      <c r="B11" s="479"/>
      <c r="C11" s="479"/>
      <c r="D11" s="479"/>
      <c r="E11" s="479"/>
      <c r="F11" s="479"/>
      <c r="G11" s="381">
        <f>G9+G10</f>
        <v>2.735</v>
      </c>
      <c r="H11" s="381">
        <f>H9+H10</f>
        <v>3.5250000000000004</v>
      </c>
      <c r="I11" s="381">
        <f>I9+I10</f>
        <v>12.34</v>
      </c>
      <c r="J11" s="381">
        <f>J9+J10</f>
        <v>0</v>
      </c>
      <c r="K11" s="381">
        <f>K9+K10</f>
        <v>91</v>
      </c>
      <c r="L11" s="27"/>
      <c r="M11" s="133">
        <f>SUM(M9:M10)</f>
        <v>4.36</v>
      </c>
    </row>
    <row r="12" spans="1:13" ht="39.75" customHeight="1">
      <c r="A12" s="480" t="s">
        <v>171</v>
      </c>
      <c r="B12" s="482">
        <v>150</v>
      </c>
      <c r="C12" s="482">
        <v>414</v>
      </c>
      <c r="D12" s="37" t="s">
        <v>124</v>
      </c>
      <c r="E12" s="23">
        <v>1</v>
      </c>
      <c r="F12" s="23">
        <v>1</v>
      </c>
      <c r="G12" s="380">
        <f>E12*бжу!C28/100</f>
        <v>0</v>
      </c>
      <c r="H12" s="380">
        <f>E12*бжу!D28/100</f>
        <v>0</v>
      </c>
      <c r="I12" s="380">
        <f>E12*бжу!E28/100</f>
        <v>0.64</v>
      </c>
      <c r="J12" s="380">
        <f>E12*бжу!G28/100</f>
        <v>0</v>
      </c>
      <c r="K12" s="380">
        <f>E12*бжу!F28/100</f>
        <v>2.94</v>
      </c>
      <c r="L12" s="23">
        <v>1100</v>
      </c>
      <c r="M12" s="135">
        <f>L12*E12/1000</f>
        <v>1.1</v>
      </c>
    </row>
    <row r="13" spans="1:13" ht="39.75" customHeight="1">
      <c r="A13" s="481"/>
      <c r="B13" s="481"/>
      <c r="C13" s="482"/>
      <c r="D13" s="37" t="s">
        <v>32</v>
      </c>
      <c r="E13" s="23">
        <v>100</v>
      </c>
      <c r="F13" s="23">
        <v>100</v>
      </c>
      <c r="G13" s="380">
        <f>E13*бжу!C17/100</f>
        <v>2.8</v>
      </c>
      <c r="H13" s="380">
        <f>E13*бжу!D17/100</f>
        <v>3.2</v>
      </c>
      <c r="I13" s="380">
        <f>E13*бжу!E17/100</f>
        <v>9.4</v>
      </c>
      <c r="J13" s="380">
        <f>E13*бжу!G17/100</f>
        <v>1.3</v>
      </c>
      <c r="K13" s="380">
        <f>E13*бжу!F17/100</f>
        <v>58</v>
      </c>
      <c r="L13" s="23">
        <v>46</v>
      </c>
      <c r="M13" s="135">
        <f>L13*E13/1000</f>
        <v>4.6</v>
      </c>
    </row>
    <row r="14" spans="1:13" ht="39.75" customHeight="1">
      <c r="A14" s="481"/>
      <c r="B14" s="481"/>
      <c r="C14" s="482"/>
      <c r="D14" s="37" t="s">
        <v>296</v>
      </c>
      <c r="E14" s="23">
        <v>6</v>
      </c>
      <c r="F14" s="23">
        <v>6</v>
      </c>
      <c r="G14" s="380">
        <f>E14*бжу!C19/100</f>
        <v>0</v>
      </c>
      <c r="H14" s="380">
        <f>E14*бжу!D19/100</f>
        <v>0</v>
      </c>
      <c r="I14" s="380">
        <f>E14*бжу!E19/100</f>
        <v>5.9879999999999995</v>
      </c>
      <c r="J14" s="380">
        <f>E14*бжу!G19/100</f>
        <v>0</v>
      </c>
      <c r="K14" s="380">
        <f>E14*бжу!F19/100</f>
        <v>22.74</v>
      </c>
      <c r="L14" s="23">
        <v>60</v>
      </c>
      <c r="M14" s="135">
        <f>L14*E14/1000</f>
        <v>0.36</v>
      </c>
    </row>
    <row r="15" spans="1:13" ht="39.75" customHeight="1">
      <c r="A15" s="479"/>
      <c r="B15" s="479"/>
      <c r="C15" s="479"/>
      <c r="D15" s="479"/>
      <c r="E15" s="479"/>
      <c r="F15" s="479"/>
      <c r="G15" s="381">
        <f>G12+G13+G14</f>
        <v>2.8</v>
      </c>
      <c r="H15" s="381">
        <f>H12+H13+H14</f>
        <v>3.2</v>
      </c>
      <c r="I15" s="381">
        <f>I12+I13+I14</f>
        <v>16.028</v>
      </c>
      <c r="J15" s="381">
        <f>J12+J13+J14</f>
        <v>1.3</v>
      </c>
      <c r="K15" s="381">
        <f>K12+K13+K14</f>
        <v>83.67999999999999</v>
      </c>
      <c r="L15" s="27"/>
      <c r="M15" s="133">
        <f>SUM(M12:M14)</f>
        <v>6.06</v>
      </c>
    </row>
    <row r="16" spans="1:13" ht="39.75" customHeight="1">
      <c r="A16" s="496" t="s">
        <v>24</v>
      </c>
      <c r="B16" s="496"/>
      <c r="C16" s="496"/>
      <c r="D16" s="496"/>
      <c r="E16" s="496"/>
      <c r="F16" s="496"/>
      <c r="G16" s="382">
        <f>G8+G11+G15</f>
        <v>10.186</v>
      </c>
      <c r="H16" s="382">
        <f>H8+H11+H15</f>
        <v>10.842</v>
      </c>
      <c r="I16" s="382">
        <f>I8+I11+I15</f>
        <v>52.571999999999996</v>
      </c>
      <c r="J16" s="382">
        <f>J8+J11+J15</f>
        <v>1.82</v>
      </c>
      <c r="K16" s="382">
        <f>K8+K11+K15</f>
        <v>306.38</v>
      </c>
      <c r="L16" s="249"/>
      <c r="M16" s="250">
        <f>M8+M11+M15</f>
        <v>17.44</v>
      </c>
    </row>
    <row r="17" spans="1:13" ht="39.75" customHeight="1">
      <c r="A17" s="467" t="s">
        <v>276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9"/>
    </row>
    <row r="18" spans="1:13" ht="39.75" customHeight="1">
      <c r="A18" s="56" t="s">
        <v>58</v>
      </c>
      <c r="B18" s="36">
        <v>70</v>
      </c>
      <c r="C18" s="36"/>
      <c r="D18" s="41" t="s">
        <v>164</v>
      </c>
      <c r="E18" s="23">
        <v>70</v>
      </c>
      <c r="F18" s="23">
        <v>49</v>
      </c>
      <c r="G18" s="380">
        <f>E18*бжу!C31/100</f>
        <v>0.63</v>
      </c>
      <c r="H18" s="380">
        <f>E18*бжу!D31/100</f>
        <v>0.098</v>
      </c>
      <c r="I18" s="380">
        <f>E18*бжу!E31/100</f>
        <v>4.655</v>
      </c>
      <c r="J18" s="380">
        <f>E18*бжу!G31/100</f>
        <v>29.4</v>
      </c>
      <c r="K18" s="380">
        <f>E18*бжу!F31/100</f>
        <v>19.6</v>
      </c>
      <c r="L18" s="259">
        <v>134</v>
      </c>
      <c r="M18" s="260">
        <f>E18*L18/1000</f>
        <v>9.38</v>
      </c>
    </row>
    <row r="19" spans="1:13" ht="39.75" customHeight="1">
      <c r="A19" s="483" t="s">
        <v>277</v>
      </c>
      <c r="B19" s="484"/>
      <c r="C19" s="484"/>
      <c r="D19" s="484"/>
      <c r="E19" s="484"/>
      <c r="F19" s="485"/>
      <c r="G19" s="382">
        <f>G18</f>
        <v>0.63</v>
      </c>
      <c r="H19" s="382">
        <f>H18</f>
        <v>0.098</v>
      </c>
      <c r="I19" s="382">
        <f>I18</f>
        <v>4.655</v>
      </c>
      <c r="J19" s="382">
        <f>J18</f>
        <v>29.4</v>
      </c>
      <c r="K19" s="382">
        <f>K18</f>
        <v>19.6</v>
      </c>
      <c r="L19" s="257"/>
      <c r="M19" s="256">
        <f>M18</f>
        <v>9.38</v>
      </c>
    </row>
    <row r="20" spans="1:13" ht="39.75" customHeight="1">
      <c r="A20" s="467" t="s">
        <v>14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9"/>
    </row>
    <row r="21" spans="1:13" ht="39.75" customHeight="1">
      <c r="A21" s="470" t="s">
        <v>184</v>
      </c>
      <c r="B21" s="470">
        <v>150</v>
      </c>
      <c r="C21" s="470">
        <v>86</v>
      </c>
      <c r="D21" s="37" t="s">
        <v>249</v>
      </c>
      <c r="E21" s="23">
        <v>12</v>
      </c>
      <c r="F21" s="23">
        <v>12</v>
      </c>
      <c r="G21" s="380">
        <f>E21*бжу!C24/100</f>
        <v>2.136</v>
      </c>
      <c r="H21" s="380">
        <f>E21*бжу!D24/100</f>
        <v>1.2</v>
      </c>
      <c r="I21" s="380">
        <f>E21*бжу!E24/100</f>
        <v>0</v>
      </c>
      <c r="J21" s="380">
        <f>E21*бжу!G24/100</f>
        <v>0</v>
      </c>
      <c r="K21" s="380">
        <f>E21*бжу!F24/100</f>
        <v>19.44</v>
      </c>
      <c r="L21" s="24">
        <v>506</v>
      </c>
      <c r="M21" s="135">
        <f aca="true" t="shared" si="0" ref="M21:M27">L21*E21/1000</f>
        <v>6.072</v>
      </c>
    </row>
    <row r="22" spans="1:13" ht="39.75" customHeight="1">
      <c r="A22" s="471"/>
      <c r="B22" s="471"/>
      <c r="C22" s="471"/>
      <c r="D22" s="37" t="s">
        <v>41</v>
      </c>
      <c r="E22" s="22">
        <v>70</v>
      </c>
      <c r="F22" s="22">
        <v>50.4</v>
      </c>
      <c r="G22" s="380">
        <f>E22*бжу!C36/100</f>
        <v>1.4</v>
      </c>
      <c r="H22" s="380">
        <f>E22*бжу!D36/100</f>
        <v>0.20299999999999996</v>
      </c>
      <c r="I22" s="380">
        <f>E22*бжу!E36/100</f>
        <v>8.722000000000001</v>
      </c>
      <c r="J22" s="380">
        <f>E22*бжу!G36/100</f>
        <v>10.08</v>
      </c>
      <c r="K22" s="380">
        <f>E22*бжу!F36/100</f>
        <v>40.32</v>
      </c>
      <c r="L22" s="22">
        <v>55</v>
      </c>
      <c r="M22" s="135">
        <f t="shared" si="0"/>
        <v>3.85</v>
      </c>
    </row>
    <row r="23" spans="1:13" ht="70.5" customHeight="1">
      <c r="A23" s="471"/>
      <c r="B23" s="471"/>
      <c r="C23" s="471"/>
      <c r="D23" s="37" t="s">
        <v>299</v>
      </c>
      <c r="E23" s="22">
        <v>5</v>
      </c>
      <c r="F23" s="22">
        <v>5</v>
      </c>
      <c r="G23" s="380">
        <f>E23*бжу!C9/100</f>
        <v>0.55</v>
      </c>
      <c r="H23" s="380">
        <f>E23*бжу!D9/100</f>
        <v>0.31</v>
      </c>
      <c r="I23" s="380">
        <f>E23*бжу!E9/100</f>
        <v>2.57</v>
      </c>
      <c r="J23" s="380">
        <f>E23*бжу!G9/100</f>
        <v>0</v>
      </c>
      <c r="K23" s="380">
        <f>E23*бжу!F9/100</f>
        <v>15.25</v>
      </c>
      <c r="L23" s="22">
        <v>55</v>
      </c>
      <c r="M23" s="135">
        <f t="shared" si="0"/>
        <v>0.275</v>
      </c>
    </row>
    <row r="24" spans="1:13" ht="43.5" customHeight="1">
      <c r="A24" s="471"/>
      <c r="B24" s="471"/>
      <c r="C24" s="471"/>
      <c r="D24" s="37" t="s">
        <v>33</v>
      </c>
      <c r="E24" s="22">
        <v>15</v>
      </c>
      <c r="F24" s="22">
        <v>12</v>
      </c>
      <c r="G24" s="380">
        <f>E24*бжу!C37/100</f>
        <v>0.195</v>
      </c>
      <c r="H24" s="380">
        <f>E24*бжу!D37/100</f>
        <v>0.012</v>
      </c>
      <c r="I24" s="380">
        <f>E24*бжу!E37/100</f>
        <v>1.008</v>
      </c>
      <c r="J24" s="380">
        <f>E24*бжу!G37/100</f>
        <v>0.6</v>
      </c>
      <c r="K24" s="380">
        <f>E24*бжу!F37/100</f>
        <v>4.08</v>
      </c>
      <c r="L24" s="22">
        <v>50</v>
      </c>
      <c r="M24" s="135">
        <f t="shared" si="0"/>
        <v>0.75</v>
      </c>
    </row>
    <row r="25" spans="1:13" ht="39.75" customHeight="1" hidden="1" thickBot="1">
      <c r="A25" s="471"/>
      <c r="B25" s="471"/>
      <c r="C25" s="471"/>
      <c r="D25" s="37" t="s">
        <v>60</v>
      </c>
      <c r="E25" s="22">
        <v>1</v>
      </c>
      <c r="F25" s="22">
        <v>1</v>
      </c>
      <c r="G25" s="380"/>
      <c r="H25" s="380"/>
      <c r="I25" s="380"/>
      <c r="J25" s="380"/>
      <c r="K25" s="380"/>
      <c r="L25" s="22">
        <v>157</v>
      </c>
      <c r="M25" s="135">
        <f t="shared" si="0"/>
        <v>0.157</v>
      </c>
    </row>
    <row r="26" spans="1:13" ht="39.75" customHeight="1">
      <c r="A26" s="471"/>
      <c r="B26" s="471"/>
      <c r="C26" s="471"/>
      <c r="D26" s="37" t="s">
        <v>297</v>
      </c>
      <c r="E26" s="22">
        <v>1</v>
      </c>
      <c r="F26" s="22">
        <v>1</v>
      </c>
      <c r="G26" s="380">
        <f>E26*бжу!C15/100</f>
        <v>0</v>
      </c>
      <c r="H26" s="380">
        <f>E26*бжу!D15/100</f>
        <v>0.9990000000000001</v>
      </c>
      <c r="I26" s="380">
        <f>E26*бжу!E15/100</f>
        <v>0</v>
      </c>
      <c r="J26" s="380">
        <f>E26*бжу!G15/100</f>
        <v>0</v>
      </c>
      <c r="K26" s="380">
        <f>E26*бжу!F15/100</f>
        <v>8.99</v>
      </c>
      <c r="L26" s="22">
        <v>157</v>
      </c>
      <c r="M26" s="135">
        <f t="shared" si="0"/>
        <v>0.157</v>
      </c>
    </row>
    <row r="27" spans="1:13" ht="39.75" customHeight="1">
      <c r="A27" s="472"/>
      <c r="B27" s="472"/>
      <c r="C27" s="472"/>
      <c r="D27" s="37" t="s">
        <v>16</v>
      </c>
      <c r="E27" s="22">
        <v>5</v>
      </c>
      <c r="F27" s="22">
        <v>4.2</v>
      </c>
      <c r="G27" s="380">
        <f>E27*бжу!C38/100</f>
        <v>0.07</v>
      </c>
      <c r="H27" s="380">
        <f>E27*бжу!D38/100</f>
        <v>0</v>
      </c>
      <c r="I27" s="380">
        <f>E27*бжу!E38/100</f>
        <v>0.41150000000000003</v>
      </c>
      <c r="J27" s="380">
        <f>E27*бжу!G38/100</f>
        <v>0.42</v>
      </c>
      <c r="K27" s="380">
        <f>E27*бжу!F38/100</f>
        <v>1.72</v>
      </c>
      <c r="L27" s="22">
        <v>42</v>
      </c>
      <c r="M27" s="135">
        <f t="shared" si="0"/>
        <v>0.21</v>
      </c>
    </row>
    <row r="28" spans="1:13" ht="39.75" customHeight="1">
      <c r="A28" s="479"/>
      <c r="B28" s="479"/>
      <c r="C28" s="479"/>
      <c r="D28" s="479"/>
      <c r="E28" s="479"/>
      <c r="F28" s="479"/>
      <c r="G28" s="381">
        <f>G21+G22+G23+G24+G26+G27</f>
        <v>4.351000000000001</v>
      </c>
      <c r="H28" s="381">
        <f>H21+H22+H23+H24+H26+H27</f>
        <v>2.724</v>
      </c>
      <c r="I28" s="381">
        <f>I21+I22+I23+I24+I26+I27</f>
        <v>12.711500000000001</v>
      </c>
      <c r="J28" s="381">
        <f>J21+J22+J23+J24+J26+J27</f>
        <v>11.1</v>
      </c>
      <c r="K28" s="381">
        <f>K21+K22+K23+K24+K26+K27</f>
        <v>89.8</v>
      </c>
      <c r="L28" s="27"/>
      <c r="M28" s="133">
        <f>M21+M22+M23+M24+M26+M27</f>
        <v>11.314000000000002</v>
      </c>
    </row>
    <row r="29" spans="1:13" ht="39.75" customHeight="1">
      <c r="A29" s="480" t="s">
        <v>141</v>
      </c>
      <c r="B29" s="482" t="s">
        <v>202</v>
      </c>
      <c r="C29" s="482" t="s">
        <v>300</v>
      </c>
      <c r="D29" s="37"/>
      <c r="E29" s="22"/>
      <c r="F29" s="22"/>
      <c r="G29" s="380"/>
      <c r="H29" s="380"/>
      <c r="I29" s="380"/>
      <c r="J29" s="380"/>
      <c r="K29" s="380"/>
      <c r="L29" s="22"/>
      <c r="M29" s="135"/>
    </row>
    <row r="30" spans="1:13" ht="39.75" customHeight="1">
      <c r="A30" s="503"/>
      <c r="B30" s="503"/>
      <c r="C30" s="482"/>
      <c r="D30" s="37" t="s">
        <v>305</v>
      </c>
      <c r="E30" s="65">
        <v>80</v>
      </c>
      <c r="F30" s="122">
        <v>46.4</v>
      </c>
      <c r="G30" s="380">
        <f>E30*бжу!C26/100</f>
        <v>16.8</v>
      </c>
      <c r="H30" s="380">
        <f>E30*бжу!D26/100</f>
        <v>3.2479999999999993</v>
      </c>
      <c r="I30" s="380">
        <f>E30*бжу!E26/100</f>
        <v>0</v>
      </c>
      <c r="J30" s="380">
        <f>E30*бжу!G26/100</f>
        <v>0</v>
      </c>
      <c r="K30" s="380">
        <f>E30*бжу!F26/100</f>
        <v>68.24</v>
      </c>
      <c r="L30" s="122">
        <v>300</v>
      </c>
      <c r="M30" s="135">
        <f aca="true" t="shared" si="1" ref="M30:M38">L30*E30/1000</f>
        <v>24</v>
      </c>
    </row>
    <row r="31" spans="1:13" ht="39.75" customHeight="1">
      <c r="A31" s="503"/>
      <c r="B31" s="503"/>
      <c r="C31" s="482"/>
      <c r="D31" s="37" t="s">
        <v>18</v>
      </c>
      <c r="E31" s="22">
        <v>8</v>
      </c>
      <c r="F31" s="22">
        <v>8</v>
      </c>
      <c r="G31" s="380">
        <f>E31*бжу!C17/100</f>
        <v>0.22399999999999998</v>
      </c>
      <c r="H31" s="380">
        <f>E31*бжу!D17/100</f>
        <v>0.256</v>
      </c>
      <c r="I31" s="380">
        <f>E31*бжу!E17/100</f>
        <v>0.752</v>
      </c>
      <c r="J31" s="380">
        <f>E31*бжу!G17/100</f>
        <v>0.10400000000000001</v>
      </c>
      <c r="K31" s="380">
        <f>E31*бжу!F17/100</f>
        <v>4.64</v>
      </c>
      <c r="L31" s="22">
        <v>46</v>
      </c>
      <c r="M31" s="135">
        <f t="shared" si="1"/>
        <v>0.368</v>
      </c>
    </row>
    <row r="32" spans="1:13" ht="39.75" customHeight="1">
      <c r="A32" s="503"/>
      <c r="B32" s="503"/>
      <c r="C32" s="482"/>
      <c r="D32" s="37" t="s">
        <v>16</v>
      </c>
      <c r="E32" s="22">
        <v>5</v>
      </c>
      <c r="F32" s="22">
        <v>4.2</v>
      </c>
      <c r="G32" s="380">
        <f>E32*бжу!C38/100</f>
        <v>0.07</v>
      </c>
      <c r="H32" s="380">
        <f>E32*бжу!D38/100</f>
        <v>0</v>
      </c>
      <c r="I32" s="380">
        <f>E32*бжу!E38/100</f>
        <v>0.41150000000000003</v>
      </c>
      <c r="J32" s="380">
        <f>E32*бжу!G38/100</f>
        <v>0.42</v>
      </c>
      <c r="K32" s="380">
        <f>E32*бжу!F38/100</f>
        <v>1.72</v>
      </c>
      <c r="L32" s="22">
        <v>42</v>
      </c>
      <c r="M32" s="135">
        <f t="shared" si="1"/>
        <v>0.21</v>
      </c>
    </row>
    <row r="33" spans="1:13" ht="39.75" customHeight="1">
      <c r="A33" s="503"/>
      <c r="B33" s="503"/>
      <c r="C33" s="482"/>
      <c r="D33" s="37" t="s">
        <v>11</v>
      </c>
      <c r="E33" s="22">
        <v>8</v>
      </c>
      <c r="F33" s="22">
        <v>8</v>
      </c>
      <c r="G33" s="380">
        <f>E33*бжу!C22/100</f>
        <v>0.696</v>
      </c>
      <c r="H33" s="380">
        <f>E33*бжу!D22/100</f>
        <v>0.12</v>
      </c>
      <c r="I33" s="380">
        <f>E33*бжу!E22/100</f>
        <v>3.2</v>
      </c>
      <c r="J33" s="380">
        <f>E33*бжу!G22/100</f>
        <v>0</v>
      </c>
      <c r="K33" s="380">
        <f>E33*бжу!F22/100</f>
        <v>16.72</v>
      </c>
      <c r="L33" s="22">
        <v>62</v>
      </c>
      <c r="M33" s="135">
        <f t="shared" si="1"/>
        <v>0.496</v>
      </c>
    </row>
    <row r="34" spans="1:13" ht="39.75" customHeight="1">
      <c r="A34" s="503"/>
      <c r="B34" s="503"/>
      <c r="C34" s="482"/>
      <c r="D34" s="37" t="s">
        <v>269</v>
      </c>
      <c r="E34" s="23">
        <v>5</v>
      </c>
      <c r="F34" s="23">
        <v>5</v>
      </c>
      <c r="G34" s="380">
        <f>E34*бжу!C21/100</f>
        <v>0.515</v>
      </c>
      <c r="H34" s="380">
        <f>E34*бжу!D21/100</f>
        <v>0.055</v>
      </c>
      <c r="I34" s="380">
        <f>E34*бжу!E21/100</f>
        <v>3.45</v>
      </c>
      <c r="J34" s="380">
        <f>E34*бжу!G21/100</f>
        <v>0</v>
      </c>
      <c r="K34" s="380">
        <f>E34*бжу!F21/100</f>
        <v>16.7</v>
      </c>
      <c r="L34" s="23">
        <v>78</v>
      </c>
      <c r="M34" s="135">
        <f t="shared" si="1"/>
        <v>0.39</v>
      </c>
    </row>
    <row r="35" spans="1:13" ht="39.75" customHeight="1">
      <c r="A35" s="503"/>
      <c r="B35" s="503"/>
      <c r="C35" s="482"/>
      <c r="D35" s="41" t="s">
        <v>301</v>
      </c>
      <c r="E35" s="23">
        <v>3</v>
      </c>
      <c r="F35" s="23">
        <v>2.61</v>
      </c>
      <c r="G35" s="380">
        <f>E35*бжу!C12/100</f>
        <v>0.38099999999999995</v>
      </c>
      <c r="H35" s="380">
        <f>E35*бжу!D12/100</f>
        <v>0.3003</v>
      </c>
      <c r="I35" s="380">
        <f>E35*бжу!E12/100</f>
        <v>0.0183</v>
      </c>
      <c r="J35" s="380">
        <f>E35*бжу!G12/100</f>
        <v>0</v>
      </c>
      <c r="K35" s="380">
        <f>E35*бжу!F12/100</f>
        <v>4.11</v>
      </c>
      <c r="L35" s="23">
        <v>300</v>
      </c>
      <c r="M35" s="135">
        <f t="shared" si="1"/>
        <v>0.9</v>
      </c>
    </row>
    <row r="36" spans="1:13" ht="39.75" customHeight="1">
      <c r="A36" s="503"/>
      <c r="B36" s="503"/>
      <c r="C36" s="482"/>
      <c r="D36" s="37" t="s">
        <v>10</v>
      </c>
      <c r="E36" s="22">
        <v>5</v>
      </c>
      <c r="F36" s="22">
        <v>5</v>
      </c>
      <c r="G36" s="380">
        <f>E36*бжу!C14/100</f>
        <v>0.125</v>
      </c>
      <c r="H36" s="380">
        <f>E36*бжу!D14/100</f>
        <v>3.075</v>
      </c>
      <c r="I36" s="380">
        <f>E36*бжу!E14/100</f>
        <v>0.34</v>
      </c>
      <c r="J36" s="380">
        <f>E36*бжу!G14/100</f>
        <v>0</v>
      </c>
      <c r="K36" s="380">
        <f>E36*бжу!F14/100</f>
        <v>28.3</v>
      </c>
      <c r="L36" s="23">
        <v>500</v>
      </c>
      <c r="M36" s="135">
        <f t="shared" si="1"/>
        <v>2.5</v>
      </c>
    </row>
    <row r="37" spans="1:13" ht="52.5" customHeight="1">
      <c r="A37" s="503"/>
      <c r="B37" s="503"/>
      <c r="C37" s="482"/>
      <c r="D37" s="37" t="s">
        <v>297</v>
      </c>
      <c r="E37" s="22">
        <v>3</v>
      </c>
      <c r="F37" s="22">
        <v>3</v>
      </c>
      <c r="G37" s="380">
        <f>E37*бжу!C15/100</f>
        <v>0</v>
      </c>
      <c r="H37" s="380">
        <f>E37*бжу!D15/100</f>
        <v>2.9970000000000003</v>
      </c>
      <c r="I37" s="380">
        <f>E37*бжу!E15/100</f>
        <v>0</v>
      </c>
      <c r="J37" s="380">
        <f>E37*бжу!G15/100</f>
        <v>0</v>
      </c>
      <c r="K37" s="380">
        <f>E37*бжу!F15/100</f>
        <v>26.97</v>
      </c>
      <c r="L37" s="22">
        <v>157</v>
      </c>
      <c r="M37" s="135">
        <f t="shared" si="1"/>
        <v>0.471</v>
      </c>
    </row>
    <row r="38" spans="1:13" ht="39.75" customHeight="1">
      <c r="A38" s="503"/>
      <c r="B38" s="503"/>
      <c r="C38" s="482"/>
      <c r="D38" s="37" t="s">
        <v>41</v>
      </c>
      <c r="E38" s="22">
        <v>150</v>
      </c>
      <c r="F38" s="22">
        <v>108</v>
      </c>
      <c r="G38" s="380">
        <f>E38*бжу!C36/100</f>
        <v>3</v>
      </c>
      <c r="H38" s="380">
        <f>E38*бжу!D36/100</f>
        <v>0.435</v>
      </c>
      <c r="I38" s="380">
        <f>E38*бжу!E36/100</f>
        <v>18.69</v>
      </c>
      <c r="J38" s="380">
        <f>E38*бжу!G36/100</f>
        <v>21.6</v>
      </c>
      <c r="K38" s="380">
        <f>E38*бжу!F36/100</f>
        <v>86.4</v>
      </c>
      <c r="L38" s="22">
        <v>55</v>
      </c>
      <c r="M38" s="135">
        <f t="shared" si="1"/>
        <v>8.25</v>
      </c>
    </row>
    <row r="39" spans="1:13" ht="39.75" customHeight="1">
      <c r="A39" s="503"/>
      <c r="B39" s="503"/>
      <c r="C39" s="482"/>
      <c r="D39" s="37" t="s">
        <v>32</v>
      </c>
      <c r="E39" s="22">
        <v>25</v>
      </c>
      <c r="F39" s="22">
        <v>25</v>
      </c>
      <c r="G39" s="380">
        <f>E39*бжу!C17/100</f>
        <v>0.7</v>
      </c>
      <c r="H39" s="380">
        <f>E39*бжу!D17/100</f>
        <v>0.8</v>
      </c>
      <c r="I39" s="380">
        <f>E39*бжу!E17/100</f>
        <v>2.35</v>
      </c>
      <c r="J39" s="380">
        <f>E39*бжу!G17/100</f>
        <v>0.325</v>
      </c>
      <c r="K39" s="380">
        <f>E39*бжу!F17/100</f>
        <v>14.5</v>
      </c>
      <c r="L39" s="22">
        <v>46</v>
      </c>
      <c r="M39" s="135">
        <f>E39*L39/1000</f>
        <v>1.15</v>
      </c>
    </row>
    <row r="40" spans="1:13" ht="39.75" customHeight="1">
      <c r="A40" s="479"/>
      <c r="B40" s="479"/>
      <c r="C40" s="479"/>
      <c r="D40" s="479"/>
      <c r="E40" s="479"/>
      <c r="F40" s="479"/>
      <c r="G40" s="381">
        <f>G30+G31+G32+G33+G34+G35+G36+G37+G38+G39</f>
        <v>22.511000000000003</v>
      </c>
      <c r="H40" s="381">
        <f>H30+H31+H32+H33+H34+H35+H36+H37+H38+H39</f>
        <v>11.2863</v>
      </c>
      <c r="I40" s="381">
        <f>I30+I31+I32+I33+I34+I35+I36+I37+I38+I39</f>
        <v>29.211800000000004</v>
      </c>
      <c r="J40" s="381">
        <f>J30+J31+J32+J33+J34+J35+J36+J37+J38+J39</f>
        <v>22.449</v>
      </c>
      <c r="K40" s="381">
        <f>K30+K31+K32+K33+K34+K35+K36+K37+K38+K39</f>
        <v>268.3</v>
      </c>
      <c r="L40" s="27"/>
      <c r="M40" s="133">
        <f>SUM(M29:M39)</f>
        <v>38.73499999999999</v>
      </c>
    </row>
    <row r="41" spans="1:13" ht="39.75" customHeight="1">
      <c r="A41" s="488" t="s">
        <v>213</v>
      </c>
      <c r="B41" s="473">
        <v>150</v>
      </c>
      <c r="C41" s="473">
        <v>393</v>
      </c>
      <c r="D41" s="28" t="s">
        <v>126</v>
      </c>
      <c r="E41" s="24">
        <v>5</v>
      </c>
      <c r="F41" s="24">
        <v>5</v>
      </c>
      <c r="G41" s="380">
        <f>E41*бжу!C35/100</f>
        <v>0</v>
      </c>
      <c r="H41" s="380">
        <f>E41*бжу!D35/100</f>
        <v>0.22</v>
      </c>
      <c r="I41" s="380">
        <f>E41*бжу!E35/100</f>
        <v>0.31</v>
      </c>
      <c r="J41" s="380">
        <f>E41*бжу!G35/100</f>
        <v>0.4</v>
      </c>
      <c r="K41" s="380">
        <f>E41*бжу!F35/100</f>
        <v>13.95</v>
      </c>
      <c r="L41" s="23">
        <v>390</v>
      </c>
      <c r="M41" s="135">
        <f>L41*E41/1000</f>
        <v>1.95</v>
      </c>
    </row>
    <row r="42" spans="1:13" ht="39.75" customHeight="1">
      <c r="A42" s="488"/>
      <c r="B42" s="473"/>
      <c r="C42" s="473"/>
      <c r="D42" s="28" t="s">
        <v>114</v>
      </c>
      <c r="E42" s="24">
        <v>5</v>
      </c>
      <c r="F42" s="24">
        <v>5</v>
      </c>
      <c r="G42" s="380">
        <f>E42*бжу!C30/100</f>
        <v>0.02</v>
      </c>
      <c r="H42" s="380">
        <f>E42*бжу!D30/100</f>
        <v>0.0175</v>
      </c>
      <c r="I42" s="380">
        <f>E42*бжу!E30/100</f>
        <v>0.4575</v>
      </c>
      <c r="J42" s="380">
        <f>E42*бжу!G30/100</f>
        <v>7.26</v>
      </c>
      <c r="K42" s="380">
        <f>E42*бжу!F30/100</f>
        <v>1.98</v>
      </c>
      <c r="L42" s="23">
        <v>128</v>
      </c>
      <c r="M42" s="135">
        <f>L42*E42/1000</f>
        <v>0.64</v>
      </c>
    </row>
    <row r="43" spans="1:13" ht="39.75" customHeight="1">
      <c r="A43" s="488"/>
      <c r="B43" s="473"/>
      <c r="C43" s="473"/>
      <c r="D43" s="37" t="s">
        <v>296</v>
      </c>
      <c r="E43" s="22">
        <v>5</v>
      </c>
      <c r="F43" s="22">
        <v>5</v>
      </c>
      <c r="G43" s="380">
        <f>E43*бжу!C19/100</f>
        <v>0</v>
      </c>
      <c r="H43" s="380">
        <f>E43*бжу!D19/100</f>
        <v>0</v>
      </c>
      <c r="I43" s="380">
        <f>E43*бжу!E19/100</f>
        <v>4.99</v>
      </c>
      <c r="J43" s="380">
        <f>E43*бжу!G19/100</f>
        <v>0</v>
      </c>
      <c r="K43" s="380">
        <f>E43*бжу!F19/100</f>
        <v>18.95</v>
      </c>
      <c r="L43" s="23">
        <v>60</v>
      </c>
      <c r="M43" s="135">
        <f>L43*E43/1000</f>
        <v>0.3</v>
      </c>
    </row>
    <row r="44" spans="1:13" ht="39.75" customHeight="1">
      <c r="A44" s="526"/>
      <c r="B44" s="527"/>
      <c r="C44" s="527"/>
      <c r="D44" s="527"/>
      <c r="E44" s="527"/>
      <c r="F44" s="528"/>
      <c r="G44" s="379">
        <f>G41+G42+G43</f>
        <v>0.02</v>
      </c>
      <c r="H44" s="379">
        <f>H41+H42+H43</f>
        <v>0.2375</v>
      </c>
      <c r="I44" s="379">
        <f>I41+I42+I43</f>
        <v>5.7575</v>
      </c>
      <c r="J44" s="379">
        <f>J41+J42+J43</f>
        <v>7.66</v>
      </c>
      <c r="K44" s="379">
        <f>K41+K42+K43</f>
        <v>34.879999999999995</v>
      </c>
      <c r="L44" s="27"/>
      <c r="M44" s="133">
        <f>SUM(M41:M43)</f>
        <v>2.8899999999999997</v>
      </c>
    </row>
    <row r="45" spans="1:13" ht="39.75" customHeight="1">
      <c r="A45" s="56" t="s">
        <v>34</v>
      </c>
      <c r="B45" s="46">
        <v>25</v>
      </c>
      <c r="C45" s="46"/>
      <c r="D45" s="41" t="s">
        <v>19</v>
      </c>
      <c r="E45" s="23">
        <v>25</v>
      </c>
      <c r="F45" s="23">
        <v>25</v>
      </c>
      <c r="G45" s="383">
        <f>E45*бжу!C23/100</f>
        <v>1.65</v>
      </c>
      <c r="H45" s="383">
        <f>E45*бжу!D23/100</f>
        <v>0.3</v>
      </c>
      <c r="I45" s="383">
        <f>E45*бжу!E23/100</f>
        <v>8.825</v>
      </c>
      <c r="J45" s="383">
        <f>E45*бжу!G23/100</f>
        <v>0</v>
      </c>
      <c r="K45" s="383">
        <f>E45*бжу!F23/100</f>
        <v>45.25</v>
      </c>
      <c r="L45" s="23">
        <v>62</v>
      </c>
      <c r="M45" s="136">
        <f>L45*E45/1000</f>
        <v>1.55</v>
      </c>
    </row>
    <row r="46" spans="1:13" ht="39.75" customHeight="1">
      <c r="A46" s="496" t="s">
        <v>23</v>
      </c>
      <c r="B46" s="496"/>
      <c r="C46" s="496"/>
      <c r="D46" s="496"/>
      <c r="E46" s="496"/>
      <c r="F46" s="496"/>
      <c r="G46" s="382">
        <f>G28+G40+G44+G45</f>
        <v>28.532</v>
      </c>
      <c r="H46" s="382">
        <f>H28+H40+H44+H45</f>
        <v>14.547800000000002</v>
      </c>
      <c r="I46" s="382">
        <f>I28+I40+I44+I45</f>
        <v>56.50580000000001</v>
      </c>
      <c r="J46" s="382">
        <f>J28+J40+J44+J45</f>
        <v>41.209</v>
      </c>
      <c r="K46" s="382">
        <f>K28+K40+K44+K45</f>
        <v>438.23</v>
      </c>
      <c r="L46" s="249"/>
      <c r="M46" s="250">
        <f>M28+M40+M44+M45</f>
        <v>54.48899999999999</v>
      </c>
    </row>
    <row r="47" spans="1:13" ht="39.75" customHeight="1">
      <c r="A47" s="467" t="s">
        <v>20</v>
      </c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9"/>
    </row>
    <row r="48" spans="1:13" ht="39.75" customHeight="1">
      <c r="A48" s="480" t="s">
        <v>250</v>
      </c>
      <c r="B48" s="482">
        <v>60</v>
      </c>
      <c r="C48" s="470" t="s">
        <v>303</v>
      </c>
      <c r="D48" s="37" t="s">
        <v>21</v>
      </c>
      <c r="E48" s="22">
        <v>50</v>
      </c>
      <c r="F48" s="22">
        <v>50</v>
      </c>
      <c r="G48" s="380">
        <f>E48*бжу!C21/100</f>
        <v>5.15</v>
      </c>
      <c r="H48" s="380">
        <f>E48*бжу!D21/100</f>
        <v>0.55</v>
      </c>
      <c r="I48" s="380">
        <f>E48*бжу!E21/100</f>
        <v>34.5</v>
      </c>
      <c r="J48" s="380">
        <f>E48*бжу!G21/100</f>
        <v>0</v>
      </c>
      <c r="K48" s="380">
        <f>E48*бжу!F21/100</f>
        <v>167</v>
      </c>
      <c r="L48" s="22">
        <v>40</v>
      </c>
      <c r="M48" s="135">
        <f aca="true" t="shared" si="2" ref="M48:M62">L48*E48/1000</f>
        <v>2</v>
      </c>
    </row>
    <row r="49" spans="1:13" ht="39.75" customHeight="1">
      <c r="A49" s="503"/>
      <c r="B49" s="503"/>
      <c r="C49" s="471"/>
      <c r="D49" s="37" t="s">
        <v>10</v>
      </c>
      <c r="E49" s="23">
        <v>4</v>
      </c>
      <c r="F49" s="23">
        <v>4</v>
      </c>
      <c r="G49" s="380">
        <f>E49*бжу!C14/100</f>
        <v>0.1</v>
      </c>
      <c r="H49" s="380">
        <f>E49*бжу!D14/100</f>
        <v>2.46</v>
      </c>
      <c r="I49" s="380">
        <f>E49*бжу!E14/100</f>
        <v>0.272</v>
      </c>
      <c r="J49" s="380">
        <f>E49*бжу!G14/100</f>
        <v>0</v>
      </c>
      <c r="K49" s="380">
        <f>E49*бжу!F14/100</f>
        <v>22.64</v>
      </c>
      <c r="L49" s="23">
        <v>500</v>
      </c>
      <c r="M49" s="135">
        <f t="shared" si="2"/>
        <v>2</v>
      </c>
    </row>
    <row r="50" spans="1:13" ht="39.75" customHeight="1">
      <c r="A50" s="503"/>
      <c r="B50" s="503"/>
      <c r="C50" s="471"/>
      <c r="D50" s="37" t="s">
        <v>297</v>
      </c>
      <c r="E50" s="22">
        <v>4</v>
      </c>
      <c r="F50" s="22">
        <v>4</v>
      </c>
      <c r="G50" s="380">
        <f>E50*бжу!C15/100</f>
        <v>0</v>
      </c>
      <c r="H50" s="380">
        <f>E50*бжу!D15/100</f>
        <v>3.9960000000000004</v>
      </c>
      <c r="I50" s="380">
        <f>E50*бжу!E15/100</f>
        <v>0</v>
      </c>
      <c r="J50" s="380">
        <f>E50*бжу!G15/100</f>
        <v>0</v>
      </c>
      <c r="K50" s="380">
        <f>E50*бжу!F15/100</f>
        <v>35.96</v>
      </c>
      <c r="L50" s="22">
        <v>157</v>
      </c>
      <c r="M50" s="135">
        <f t="shared" si="2"/>
        <v>0.628</v>
      </c>
    </row>
    <row r="51" spans="1:13" ht="39.75" customHeight="1">
      <c r="A51" s="503"/>
      <c r="B51" s="503"/>
      <c r="C51" s="471"/>
      <c r="D51" s="37" t="s">
        <v>18</v>
      </c>
      <c r="E51" s="22">
        <v>30</v>
      </c>
      <c r="F51" s="22">
        <v>30</v>
      </c>
      <c r="G51" s="380">
        <f>E51*бжу!C17/100</f>
        <v>0.84</v>
      </c>
      <c r="H51" s="380">
        <f>E51*бжу!D17/100</f>
        <v>0.96</v>
      </c>
      <c r="I51" s="380">
        <f>E51*бжу!E17/100</f>
        <v>2.82</v>
      </c>
      <c r="J51" s="380">
        <f>E51*бжу!G17/100</f>
        <v>0.39</v>
      </c>
      <c r="K51" s="380">
        <f>E51*бжу!F17/100</f>
        <v>17.4</v>
      </c>
      <c r="L51" s="22">
        <v>46</v>
      </c>
      <c r="M51" s="135">
        <f t="shared" si="2"/>
        <v>1.38</v>
      </c>
    </row>
    <row r="52" spans="1:13" ht="39.75" customHeight="1">
      <c r="A52" s="503"/>
      <c r="B52" s="503"/>
      <c r="C52" s="471"/>
      <c r="D52" s="37" t="s">
        <v>304</v>
      </c>
      <c r="E52" s="23">
        <v>5</v>
      </c>
      <c r="F52" s="23">
        <v>4.35</v>
      </c>
      <c r="G52" s="380">
        <f>E52*бжу!C12/100</f>
        <v>0.635</v>
      </c>
      <c r="H52" s="380">
        <f>E52*бжу!D12/100</f>
        <v>0.5005</v>
      </c>
      <c r="I52" s="380">
        <f>E52*бжу!E12/100</f>
        <v>0.0305</v>
      </c>
      <c r="J52" s="380">
        <f>E52*бжу!G12/100</f>
        <v>0</v>
      </c>
      <c r="K52" s="380">
        <f>E52*бжу!F12/100</f>
        <v>6.85</v>
      </c>
      <c r="L52" s="23">
        <v>300</v>
      </c>
      <c r="M52" s="135">
        <f t="shared" si="2"/>
        <v>1.5</v>
      </c>
    </row>
    <row r="53" spans="1:13" ht="96.75" customHeight="1">
      <c r="A53" s="503"/>
      <c r="B53" s="503"/>
      <c r="C53" s="471"/>
      <c r="D53" s="37" t="s">
        <v>296</v>
      </c>
      <c r="E53" s="22">
        <v>4</v>
      </c>
      <c r="F53" s="22">
        <v>4</v>
      </c>
      <c r="G53" s="380">
        <f>E53*бжу!C19/100</f>
        <v>0</v>
      </c>
      <c r="H53" s="380">
        <f>E53*бжу!D19/100</f>
        <v>0</v>
      </c>
      <c r="I53" s="380">
        <f>E53*бжу!E19/100</f>
        <v>3.992</v>
      </c>
      <c r="J53" s="380">
        <f>E53*бжу!G19/100</f>
        <v>0</v>
      </c>
      <c r="K53" s="380">
        <f>E53*бжу!F19/100</f>
        <v>15.16</v>
      </c>
      <c r="L53" s="22">
        <v>60</v>
      </c>
      <c r="M53" s="135">
        <f t="shared" si="2"/>
        <v>0.24</v>
      </c>
    </row>
    <row r="54" spans="1:13" ht="35.25" hidden="1">
      <c r="A54" s="503"/>
      <c r="B54" s="503"/>
      <c r="C54" s="472"/>
      <c r="D54" s="37" t="s">
        <v>57</v>
      </c>
      <c r="E54" s="23">
        <v>0.4</v>
      </c>
      <c r="F54" s="23">
        <v>0.4</v>
      </c>
      <c r="G54" s="125"/>
      <c r="H54" s="125"/>
      <c r="I54" s="125"/>
      <c r="J54" s="125"/>
      <c r="K54" s="125"/>
      <c r="L54" s="23">
        <v>341</v>
      </c>
      <c r="M54" s="135">
        <f t="shared" si="2"/>
        <v>0.1364</v>
      </c>
    </row>
    <row r="55" spans="1:13" ht="35.25" hidden="1">
      <c r="A55" s="479"/>
      <c r="B55" s="479"/>
      <c r="C55" s="479"/>
      <c r="D55" s="479"/>
      <c r="E55" s="479"/>
      <c r="F55" s="479"/>
      <c r="G55" s="381"/>
      <c r="H55" s="381"/>
      <c r="I55" s="381"/>
      <c r="J55" s="381"/>
      <c r="K55" s="381"/>
      <c r="L55" s="27"/>
      <c r="M55" s="135">
        <f t="shared" si="2"/>
        <v>0</v>
      </c>
    </row>
    <row r="56" spans="1:13" ht="39" customHeight="1" hidden="1" thickBot="1">
      <c r="A56" s="35" t="s">
        <v>144</v>
      </c>
      <c r="B56" s="36">
        <v>200</v>
      </c>
      <c r="C56" s="36"/>
      <c r="D56" s="37" t="s">
        <v>144</v>
      </c>
      <c r="E56" s="22">
        <v>200</v>
      </c>
      <c r="F56" s="22">
        <v>200</v>
      </c>
      <c r="G56" s="380"/>
      <c r="H56" s="380"/>
      <c r="I56" s="380"/>
      <c r="J56" s="380"/>
      <c r="K56" s="380"/>
      <c r="L56" s="22">
        <v>150</v>
      </c>
      <c r="M56" s="135">
        <f t="shared" si="2"/>
        <v>30</v>
      </c>
    </row>
    <row r="57" spans="1:13" ht="39.75" customHeight="1" hidden="1" thickBot="1">
      <c r="A57" s="480"/>
      <c r="B57" s="482"/>
      <c r="C57" s="482"/>
      <c r="D57" s="37"/>
      <c r="E57" s="22"/>
      <c r="F57" s="22"/>
      <c r="G57" s="380"/>
      <c r="H57" s="380"/>
      <c r="I57" s="380"/>
      <c r="J57" s="380"/>
      <c r="K57" s="380"/>
      <c r="L57" s="22"/>
      <c r="M57" s="135">
        <f t="shared" si="2"/>
        <v>0</v>
      </c>
    </row>
    <row r="58" spans="1:13" ht="39.75" customHeight="1" hidden="1" thickBot="1">
      <c r="A58" s="503"/>
      <c r="B58" s="503"/>
      <c r="C58" s="482"/>
      <c r="D58" s="37"/>
      <c r="E58" s="22"/>
      <c r="F58" s="22"/>
      <c r="G58" s="380"/>
      <c r="H58" s="380"/>
      <c r="I58" s="380"/>
      <c r="J58" s="380"/>
      <c r="K58" s="380"/>
      <c r="L58" s="22"/>
      <c r="M58" s="135">
        <f t="shared" si="2"/>
        <v>0</v>
      </c>
    </row>
    <row r="59" spans="1:13" ht="35.25" hidden="1">
      <c r="A59" s="503"/>
      <c r="B59" s="503"/>
      <c r="C59" s="482"/>
      <c r="D59" s="41"/>
      <c r="E59" s="22"/>
      <c r="F59" s="22"/>
      <c r="G59" s="380"/>
      <c r="H59" s="380"/>
      <c r="I59" s="380"/>
      <c r="J59" s="380"/>
      <c r="K59" s="380"/>
      <c r="L59" s="22"/>
      <c r="M59" s="135">
        <f t="shared" si="2"/>
        <v>0</v>
      </c>
    </row>
    <row r="60" spans="1:13" ht="35.25" hidden="1">
      <c r="A60" s="503"/>
      <c r="B60" s="503"/>
      <c r="C60" s="482"/>
      <c r="D60" s="41"/>
      <c r="E60" s="22"/>
      <c r="F60" s="22"/>
      <c r="G60" s="380"/>
      <c r="H60" s="380"/>
      <c r="I60" s="380"/>
      <c r="J60" s="380"/>
      <c r="K60" s="380"/>
      <c r="L60" s="22"/>
      <c r="M60" s="135">
        <f t="shared" si="2"/>
        <v>0</v>
      </c>
    </row>
    <row r="61" spans="1:13" ht="35.25" hidden="1">
      <c r="A61" s="503"/>
      <c r="B61" s="503"/>
      <c r="C61" s="482"/>
      <c r="D61" s="41"/>
      <c r="E61" s="23"/>
      <c r="F61" s="23"/>
      <c r="G61" s="125"/>
      <c r="H61" s="125"/>
      <c r="I61" s="125"/>
      <c r="J61" s="125"/>
      <c r="K61" s="125"/>
      <c r="L61" s="23"/>
      <c r="M61" s="135">
        <f t="shared" si="2"/>
        <v>0</v>
      </c>
    </row>
    <row r="62" spans="1:13" ht="39.75" customHeight="1">
      <c r="A62" s="503"/>
      <c r="B62" s="503"/>
      <c r="C62" s="482"/>
      <c r="D62" s="41" t="s">
        <v>22</v>
      </c>
      <c r="E62" s="22">
        <v>0.4</v>
      </c>
      <c r="F62" s="22">
        <v>0.4</v>
      </c>
      <c r="G62" s="380"/>
      <c r="H62" s="380"/>
      <c r="I62" s="380"/>
      <c r="J62" s="380"/>
      <c r="K62" s="380"/>
      <c r="L62" s="22">
        <v>341</v>
      </c>
      <c r="M62" s="135">
        <f t="shared" si="2"/>
        <v>0.1364</v>
      </c>
    </row>
    <row r="63" spans="1:13" ht="39.75" customHeight="1">
      <c r="A63" s="517"/>
      <c r="B63" s="518"/>
      <c r="C63" s="518"/>
      <c r="D63" s="518"/>
      <c r="E63" s="518"/>
      <c r="F63" s="519"/>
      <c r="G63" s="383">
        <f>G48+G49+G50+G51+G52+G53+G62</f>
        <v>6.725</v>
      </c>
      <c r="H63" s="383">
        <f>H48+H49+H50+H51+H52+H53+H62</f>
        <v>8.4665</v>
      </c>
      <c r="I63" s="383">
        <f>I48+I49+I50+I51+I52+I53+I62</f>
        <v>41.6145</v>
      </c>
      <c r="J63" s="383">
        <f>J48+J49+J50+J51+J52+J53+J62</f>
        <v>0.39</v>
      </c>
      <c r="K63" s="383">
        <f>K48+K49+K50+K51+K52+K53+K62</f>
        <v>265.01</v>
      </c>
      <c r="L63" s="22"/>
      <c r="M63" s="136">
        <f>M48+M49+M50+M51+M52+M53+M62</f>
        <v>7.8844</v>
      </c>
    </row>
    <row r="64" spans="1:13" ht="74.25" customHeight="1">
      <c r="A64" s="397" t="s">
        <v>123</v>
      </c>
      <c r="B64" s="375">
        <v>50</v>
      </c>
      <c r="C64" s="375"/>
      <c r="D64" s="124" t="s">
        <v>251</v>
      </c>
      <c r="E64" s="139">
        <v>50</v>
      </c>
      <c r="F64" s="139">
        <v>50</v>
      </c>
      <c r="G64" s="383">
        <v>4.5</v>
      </c>
      <c r="H64" s="383">
        <v>2.5</v>
      </c>
      <c r="I64" s="383">
        <v>2</v>
      </c>
      <c r="J64" s="383">
        <v>0</v>
      </c>
      <c r="K64" s="383">
        <v>48.5</v>
      </c>
      <c r="L64" s="139">
        <v>440</v>
      </c>
      <c r="M64" s="375">
        <f>E64*L64/1000</f>
        <v>22</v>
      </c>
    </row>
    <row r="65" spans="1:13" ht="41.25" customHeight="1">
      <c r="A65" s="520" t="s">
        <v>40</v>
      </c>
      <c r="B65" s="523">
        <v>150</v>
      </c>
      <c r="C65" s="523">
        <v>413</v>
      </c>
      <c r="D65" s="73" t="s">
        <v>295</v>
      </c>
      <c r="E65" s="139">
        <v>1</v>
      </c>
      <c r="F65" s="139">
        <v>1</v>
      </c>
      <c r="G65" s="380">
        <f>E65*бжу!C27/100</f>
        <v>0.2</v>
      </c>
      <c r="H65" s="380">
        <f>E65*бжу!D27/100</f>
        <v>0.051</v>
      </c>
      <c r="I65" s="380">
        <f>E65*бжу!E27/100</f>
        <v>0.15</v>
      </c>
      <c r="J65" s="380">
        <f>E65*бжу!G27/100</f>
        <v>0.1</v>
      </c>
      <c r="K65" s="380">
        <f>E65*бжу!F27/100</f>
        <v>0</v>
      </c>
      <c r="L65" s="139">
        <v>555</v>
      </c>
      <c r="M65" s="139">
        <f>E65*L65/1000</f>
        <v>0.555</v>
      </c>
    </row>
    <row r="66" spans="1:13" ht="41.25" customHeight="1">
      <c r="A66" s="521"/>
      <c r="B66" s="524"/>
      <c r="C66" s="524"/>
      <c r="D66" s="73" t="s">
        <v>296</v>
      </c>
      <c r="E66" s="139">
        <v>6</v>
      </c>
      <c r="F66" s="139">
        <v>6</v>
      </c>
      <c r="G66" s="380">
        <f>E66*бжу!C19/100</f>
        <v>0</v>
      </c>
      <c r="H66" s="380">
        <f>E66*бжу!D19/100</f>
        <v>0</v>
      </c>
      <c r="I66" s="380">
        <f>E66*бжу!E19/100</f>
        <v>5.9879999999999995</v>
      </c>
      <c r="J66" s="380">
        <f>E66*бжу!G19/100</f>
        <v>0</v>
      </c>
      <c r="K66" s="380">
        <f>E66*бжу!F19/100</f>
        <v>22.74</v>
      </c>
      <c r="L66" s="139">
        <v>60</v>
      </c>
      <c r="M66" s="139">
        <f>E66*L66/1000</f>
        <v>0.36</v>
      </c>
    </row>
    <row r="67" spans="1:13" ht="39.75" customHeight="1">
      <c r="A67" s="521"/>
      <c r="B67" s="524"/>
      <c r="C67" s="524"/>
      <c r="D67" s="73" t="s">
        <v>18</v>
      </c>
      <c r="E67" s="139">
        <v>50</v>
      </c>
      <c r="F67" s="139">
        <v>50</v>
      </c>
      <c r="G67" s="380">
        <f>E67*бжу!C17/100</f>
        <v>1.4</v>
      </c>
      <c r="H67" s="380">
        <f>E67*бжу!D17/100</f>
        <v>1.6</v>
      </c>
      <c r="I67" s="380">
        <f>E67*бжу!E17/100</f>
        <v>4.7</v>
      </c>
      <c r="J67" s="380">
        <f>E67*бжу!G17/100</f>
        <v>0.65</v>
      </c>
      <c r="K67" s="380">
        <f>E67*бжу!F17/100</f>
        <v>29</v>
      </c>
      <c r="L67" s="139">
        <v>46</v>
      </c>
      <c r="M67" s="139">
        <f>E67*L67/1000</f>
        <v>2.3</v>
      </c>
    </row>
    <row r="68" spans="1:13" ht="43.5" customHeight="1">
      <c r="A68" s="522"/>
      <c r="B68" s="525"/>
      <c r="C68" s="525"/>
      <c r="D68" s="123"/>
      <c r="E68" s="139"/>
      <c r="F68" s="139"/>
      <c r="G68" s="383">
        <f>G65+G66+G67</f>
        <v>1.5999999999999999</v>
      </c>
      <c r="H68" s="383">
        <f>H65+H66+H67</f>
        <v>1.651</v>
      </c>
      <c r="I68" s="383">
        <f>I65+I66+I67</f>
        <v>10.838000000000001</v>
      </c>
      <c r="J68" s="383">
        <f>J65+J66+J67</f>
        <v>0.75</v>
      </c>
      <c r="K68" s="383">
        <f>K65+K66+K67</f>
        <v>51.739999999999995</v>
      </c>
      <c r="L68" s="139"/>
      <c r="M68" s="399">
        <f>M65+M66+M67</f>
        <v>3.215</v>
      </c>
    </row>
    <row r="69" spans="1:13" ht="34.5">
      <c r="A69" s="496" t="s">
        <v>25</v>
      </c>
      <c r="B69" s="496"/>
      <c r="C69" s="496"/>
      <c r="D69" s="496"/>
      <c r="E69" s="496"/>
      <c r="F69" s="496"/>
      <c r="G69" s="382">
        <f>G63+G64+G68</f>
        <v>12.825</v>
      </c>
      <c r="H69" s="382">
        <f>H63+H64+H68</f>
        <v>12.6175</v>
      </c>
      <c r="I69" s="382">
        <f>I63+I64+I68</f>
        <v>54.4525</v>
      </c>
      <c r="J69" s="382">
        <f>J63+J64+J68</f>
        <v>1.1400000000000001</v>
      </c>
      <c r="K69" s="382">
        <f>K63+K64+K68</f>
        <v>365.25</v>
      </c>
      <c r="L69" s="249"/>
      <c r="M69" s="250">
        <f>M63+M64+M68</f>
        <v>33.0994</v>
      </c>
    </row>
    <row r="70" spans="1:13" ht="35.25">
      <c r="A70" s="385" t="s">
        <v>219</v>
      </c>
      <c r="B70" s="359">
        <v>3</v>
      </c>
      <c r="C70" s="359"/>
      <c r="D70" s="365" t="s">
        <v>218</v>
      </c>
      <c r="E70" s="282">
        <v>3</v>
      </c>
      <c r="F70" s="282">
        <v>3</v>
      </c>
      <c r="G70" s="382"/>
      <c r="H70" s="382"/>
      <c r="I70" s="382"/>
      <c r="J70" s="382"/>
      <c r="K70" s="382"/>
      <c r="L70" s="282">
        <v>10.3</v>
      </c>
      <c r="M70" s="250">
        <f>E70*L70/1000</f>
        <v>0.030900000000000004</v>
      </c>
    </row>
    <row r="71" spans="1:13" ht="34.5">
      <c r="A71" s="499" t="s">
        <v>26</v>
      </c>
      <c r="B71" s="499"/>
      <c r="C71" s="499"/>
      <c r="D71" s="499"/>
      <c r="E71" s="499"/>
      <c r="F71" s="499"/>
      <c r="G71" s="266">
        <f>G16+G19+G46+G69</f>
        <v>52.173</v>
      </c>
      <c r="H71" s="266">
        <f>H16+H19+H46+H69</f>
        <v>38.1053</v>
      </c>
      <c r="I71" s="266">
        <f>I16+I19+I46+I69</f>
        <v>168.18529999999998</v>
      </c>
      <c r="J71" s="266">
        <f>J16+J19+J46+J69</f>
        <v>73.569</v>
      </c>
      <c r="K71" s="266">
        <f>K16+K19+K46+K69</f>
        <v>1129.46</v>
      </c>
      <c r="L71" s="258"/>
      <c r="M71" s="252">
        <f>M16+M19+M46+M69+M70</f>
        <v>114.4393</v>
      </c>
    </row>
    <row r="72" spans="1:13" ht="26.25">
      <c r="A72" s="30"/>
      <c r="B72" s="30"/>
      <c r="C72" s="30"/>
      <c r="D72" s="50"/>
      <c r="E72" s="31"/>
      <c r="F72" s="31"/>
      <c r="G72" s="388"/>
      <c r="H72" s="388"/>
      <c r="I72" s="388"/>
      <c r="J72" s="388"/>
      <c r="K72" s="388"/>
      <c r="L72" s="31"/>
      <c r="M72" s="50"/>
    </row>
    <row r="73" spans="1:12" ht="26.25">
      <c r="A73" s="30"/>
      <c r="B73" s="30"/>
      <c r="C73" s="30"/>
      <c r="D73" s="50"/>
      <c r="E73" s="31"/>
      <c r="F73" s="31"/>
      <c r="G73" s="388"/>
      <c r="H73" s="388"/>
      <c r="I73" s="388"/>
      <c r="J73" s="388"/>
      <c r="K73" s="388"/>
      <c r="L73" s="31"/>
    </row>
    <row r="74" spans="1:12" ht="26.25">
      <c r="A74" s="30"/>
      <c r="B74" s="30" t="s">
        <v>27</v>
      </c>
      <c r="C74" s="30"/>
      <c r="D74" s="50"/>
      <c r="E74" s="31"/>
      <c r="F74" s="31"/>
      <c r="G74" s="388"/>
      <c r="H74" s="388"/>
      <c r="I74" s="388"/>
      <c r="J74" s="388"/>
      <c r="K74" s="388"/>
      <c r="L74" s="31"/>
    </row>
    <row r="75" spans="1:12" ht="26.25">
      <c r="A75" s="30"/>
      <c r="B75" s="30"/>
      <c r="C75" s="30"/>
      <c r="D75" s="50"/>
      <c r="E75" s="31"/>
      <c r="F75" s="31"/>
      <c r="G75" s="388"/>
      <c r="H75" s="388"/>
      <c r="I75" s="388"/>
      <c r="J75" s="388"/>
      <c r="K75" s="388"/>
      <c r="L75" s="31"/>
    </row>
    <row r="76" spans="1:12" ht="26.25">
      <c r="A76" s="30"/>
      <c r="B76" s="30"/>
      <c r="C76" s="30"/>
      <c r="D76" s="50"/>
      <c r="E76" s="31"/>
      <c r="F76" s="31"/>
      <c r="G76" s="388"/>
      <c r="H76" s="388"/>
      <c r="I76" s="388"/>
      <c r="J76" s="388"/>
      <c r="K76" s="388"/>
      <c r="L76" s="31"/>
    </row>
    <row r="77" spans="1:12" ht="26.25">
      <c r="A77" s="30"/>
      <c r="B77" s="30"/>
      <c r="C77" s="30"/>
      <c r="D77" s="50"/>
      <c r="E77" s="31"/>
      <c r="F77" s="31"/>
      <c r="G77" s="388"/>
      <c r="H77" s="388"/>
      <c r="I77" s="388"/>
      <c r="J77" s="388"/>
      <c r="K77" s="388"/>
      <c r="L77" s="31"/>
    </row>
    <row r="78" spans="1:12" ht="26.25">
      <c r="A78" s="30"/>
      <c r="B78" s="30"/>
      <c r="C78" s="30"/>
      <c r="D78" s="50"/>
      <c r="E78" s="31"/>
      <c r="F78" s="31"/>
      <c r="G78" s="388"/>
      <c r="H78" s="388"/>
      <c r="I78" s="388"/>
      <c r="J78" s="388"/>
      <c r="K78" s="388"/>
      <c r="L78" s="31"/>
    </row>
    <row r="79" spans="1:12" ht="26.25">
      <c r="A79" s="30"/>
      <c r="B79" s="30"/>
      <c r="C79" s="30"/>
      <c r="D79" s="50"/>
      <c r="E79" s="31"/>
      <c r="F79" s="31"/>
      <c r="G79" s="388"/>
      <c r="H79" s="388"/>
      <c r="I79" s="388"/>
      <c r="J79" s="388"/>
      <c r="K79" s="388"/>
      <c r="L79" s="31"/>
    </row>
    <row r="80" spans="1:12" ht="26.25">
      <c r="A80" s="30"/>
      <c r="B80" s="30"/>
      <c r="C80" s="30"/>
      <c r="D80" s="50"/>
      <c r="E80" s="31"/>
      <c r="F80" s="31"/>
      <c r="G80" s="388"/>
      <c r="H80" s="388"/>
      <c r="I80" s="388"/>
      <c r="J80" s="388"/>
      <c r="K80" s="388"/>
      <c r="L80" s="31"/>
    </row>
    <row r="81" spans="1:12" ht="26.25">
      <c r="A81" s="30"/>
      <c r="B81" s="30"/>
      <c r="C81" s="30"/>
      <c r="D81" s="50"/>
      <c r="E81" s="31"/>
      <c r="F81" s="31"/>
      <c r="G81" s="388"/>
      <c r="H81" s="388"/>
      <c r="I81" s="388"/>
      <c r="J81" s="388"/>
      <c r="K81" s="388"/>
      <c r="L81" s="31"/>
    </row>
    <row r="82" spans="1:12" ht="26.25">
      <c r="A82" s="30"/>
      <c r="B82" s="30"/>
      <c r="C82" s="30"/>
      <c r="D82" s="50"/>
      <c r="E82" s="31"/>
      <c r="F82" s="31"/>
      <c r="G82" s="388"/>
      <c r="H82" s="388"/>
      <c r="I82" s="388"/>
      <c r="J82" s="388"/>
      <c r="K82" s="388"/>
      <c r="L82" s="31"/>
    </row>
    <row r="83" spans="1:12" ht="26.25">
      <c r="A83" s="30"/>
      <c r="B83" s="30"/>
      <c r="C83" s="30"/>
      <c r="D83" s="50"/>
      <c r="E83" s="31"/>
      <c r="F83" s="31"/>
      <c r="G83" s="388"/>
      <c r="H83" s="388"/>
      <c r="I83" s="388"/>
      <c r="J83" s="388"/>
      <c r="K83" s="388"/>
      <c r="L83" s="31"/>
    </row>
    <row r="84" spans="1:12" ht="26.25">
      <c r="A84" s="30"/>
      <c r="B84" s="30"/>
      <c r="C84" s="30"/>
      <c r="D84" s="50"/>
      <c r="E84" s="31"/>
      <c r="F84" s="31"/>
      <c r="G84" s="388"/>
      <c r="H84" s="388"/>
      <c r="I84" s="388"/>
      <c r="J84" s="388"/>
      <c r="K84" s="388"/>
      <c r="L84" s="31"/>
    </row>
    <row r="85" spans="1:12" ht="26.25">
      <c r="A85" s="30"/>
      <c r="B85" s="30"/>
      <c r="C85" s="30"/>
      <c r="D85" s="50"/>
      <c r="E85" s="31"/>
      <c r="F85" s="31"/>
      <c r="G85" s="388"/>
      <c r="H85" s="388"/>
      <c r="I85" s="388"/>
      <c r="J85" s="388"/>
      <c r="K85" s="388"/>
      <c r="L85" s="31"/>
    </row>
    <row r="86" spans="1:12" ht="26.25">
      <c r="A86" s="30"/>
      <c r="B86" s="30"/>
      <c r="C86" s="30"/>
      <c r="D86" s="50"/>
      <c r="E86" s="31"/>
      <c r="F86" s="31"/>
      <c r="G86" s="388"/>
      <c r="H86" s="388"/>
      <c r="I86" s="388"/>
      <c r="J86" s="388"/>
      <c r="K86" s="388"/>
      <c r="L86" s="31"/>
    </row>
    <row r="87" spans="1:12" ht="26.25">
      <c r="A87" s="30"/>
      <c r="B87" s="30"/>
      <c r="C87" s="30"/>
      <c r="D87" s="50"/>
      <c r="E87" s="31"/>
      <c r="F87" s="31"/>
      <c r="G87" s="388"/>
      <c r="H87" s="388"/>
      <c r="I87" s="388"/>
      <c r="J87" s="388"/>
      <c r="K87" s="388"/>
      <c r="L87" s="31"/>
    </row>
    <row r="88" spans="1:12" ht="26.25">
      <c r="A88" s="30"/>
      <c r="B88" s="30"/>
      <c r="C88" s="30"/>
      <c r="D88" s="50"/>
      <c r="E88" s="31"/>
      <c r="F88" s="31"/>
      <c r="G88" s="388"/>
      <c r="H88" s="388"/>
      <c r="I88" s="388"/>
      <c r="J88" s="388"/>
      <c r="K88" s="388"/>
      <c r="L88" s="31"/>
    </row>
    <row r="89" spans="1:12" ht="26.25">
      <c r="A89" s="30"/>
      <c r="B89" s="30"/>
      <c r="C89" s="30"/>
      <c r="D89" s="50"/>
      <c r="E89" s="31"/>
      <c r="F89" s="31"/>
      <c r="G89" s="388"/>
      <c r="H89" s="388"/>
      <c r="I89" s="388"/>
      <c r="J89" s="388"/>
      <c r="K89" s="388"/>
      <c r="L89" s="31"/>
    </row>
    <row r="132" ht="23.25">
      <c r="F132" s="62" t="s">
        <v>37</v>
      </c>
    </row>
  </sheetData>
  <sheetProtection/>
  <mergeCells count="44">
    <mergeCell ref="A12:A14"/>
    <mergeCell ref="A65:A68"/>
    <mergeCell ref="B65:B68"/>
    <mergeCell ref="C65:C68"/>
    <mergeCell ref="A44:F44"/>
    <mergeCell ref="C41:C43"/>
    <mergeCell ref="A29:A39"/>
    <mergeCell ref="A57:A62"/>
    <mergeCell ref="B57:B62"/>
    <mergeCell ref="B41:B43"/>
    <mergeCell ref="B9:B10"/>
    <mergeCell ref="C9:C10"/>
    <mergeCell ref="C21:C27"/>
    <mergeCell ref="B21:B27"/>
    <mergeCell ref="B29:B39"/>
    <mergeCell ref="A19:F19"/>
    <mergeCell ref="A17:M17"/>
    <mergeCell ref="A15:F15"/>
    <mergeCell ref="A28:F28"/>
    <mergeCell ref="A16:F16"/>
    <mergeCell ref="A20:M20"/>
    <mergeCell ref="A21:A27"/>
    <mergeCell ref="C48:C54"/>
    <mergeCell ref="A47:M47"/>
    <mergeCell ref="A40:F40"/>
    <mergeCell ref="A41:A43"/>
    <mergeCell ref="A4:K4"/>
    <mergeCell ref="A8:F8"/>
    <mergeCell ref="A5:A7"/>
    <mergeCell ref="B5:B7"/>
    <mergeCell ref="C5:C7"/>
    <mergeCell ref="C29:C39"/>
    <mergeCell ref="A11:F11"/>
    <mergeCell ref="C12:C14"/>
    <mergeCell ref="B12:B14"/>
    <mergeCell ref="A9:A10"/>
    <mergeCell ref="A71:F71"/>
    <mergeCell ref="A48:A54"/>
    <mergeCell ref="B48:B54"/>
    <mergeCell ref="A46:F46"/>
    <mergeCell ref="A55:F55"/>
    <mergeCell ref="A69:F69"/>
    <mergeCell ref="C57:C62"/>
    <mergeCell ref="A63:F63"/>
  </mergeCells>
  <printOptions/>
  <pageMargins left="0.7" right="0.45" top="0.45" bottom="0.75" header="0.3" footer="0.3"/>
  <pageSetup horizontalDpi="600" verticalDpi="600" orientation="portrait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34"/>
  <sheetViews>
    <sheetView view="pageBreakPreview" zoomScale="37" zoomScaleNormal="35" zoomScaleSheetLayoutView="37" zoomScalePageLayoutView="0" workbookViewId="0" topLeftCell="A34">
      <selection activeCell="F62" sqref="F62"/>
    </sheetView>
  </sheetViews>
  <sheetFormatPr defaultColWidth="9.140625" defaultRowHeight="15"/>
  <cols>
    <col min="1" max="1" width="56.7109375" style="56" customWidth="1"/>
    <col min="2" max="2" width="28.28125" style="56" customWidth="1"/>
    <col min="3" max="3" width="24.28125" style="56" customWidth="1"/>
    <col min="4" max="4" width="56.7109375" style="28" customWidth="1"/>
    <col min="5" max="6" width="20.7109375" style="24" customWidth="1"/>
    <col min="7" max="10" width="20.7109375" style="57" customWidth="1"/>
    <col min="11" max="11" width="29.28125" style="57" customWidth="1"/>
    <col min="12" max="12" width="29.28125" style="24" customWidth="1"/>
    <col min="13" max="13" width="28.8515625" style="28" customWidth="1"/>
  </cols>
  <sheetData>
    <row r="1" spans="1:13" ht="35.25">
      <c r="A1" s="70"/>
      <c r="B1" s="70"/>
      <c r="C1" s="70"/>
      <c r="D1" s="128"/>
      <c r="E1" s="138"/>
      <c r="F1" s="138"/>
      <c r="G1" s="390"/>
      <c r="H1" s="390"/>
      <c r="I1" s="390"/>
      <c r="J1" s="390"/>
      <c r="K1" s="390"/>
      <c r="L1" s="138"/>
      <c r="M1" s="128"/>
    </row>
    <row r="2" spans="1:13" ht="35.25">
      <c r="A2" s="70"/>
      <c r="B2" s="70"/>
      <c r="C2" s="70"/>
      <c r="D2" s="70" t="s">
        <v>88</v>
      </c>
      <c r="E2" s="61"/>
      <c r="F2" s="61"/>
      <c r="G2" s="378"/>
      <c r="H2" s="378"/>
      <c r="I2" s="378"/>
      <c r="J2" s="378"/>
      <c r="K2" s="311" t="s">
        <v>293</v>
      </c>
      <c r="L2" s="68"/>
      <c r="M2" s="128"/>
    </row>
    <row r="3" spans="1:13" ht="35.25">
      <c r="A3" s="70"/>
      <c r="B3" s="70"/>
      <c r="C3" s="70"/>
      <c r="D3" s="61" t="s">
        <v>80</v>
      </c>
      <c r="E3" s="61"/>
      <c r="F3" s="61"/>
      <c r="G3" s="378"/>
      <c r="H3" s="378"/>
      <c r="I3" s="378"/>
      <c r="J3" s="378"/>
      <c r="K3" s="378"/>
      <c r="L3" s="61"/>
      <c r="M3" s="142"/>
    </row>
    <row r="4" spans="1:13" ht="73.5" customHeight="1">
      <c r="A4" s="46" t="s">
        <v>220</v>
      </c>
      <c r="B4" s="46" t="s">
        <v>0</v>
      </c>
      <c r="C4" s="129" t="s">
        <v>129</v>
      </c>
      <c r="D4" s="46" t="s">
        <v>1</v>
      </c>
      <c r="E4" s="46" t="s">
        <v>2</v>
      </c>
      <c r="F4" s="46" t="s">
        <v>3</v>
      </c>
      <c r="G4" s="379" t="s">
        <v>4</v>
      </c>
      <c r="H4" s="379" t="s">
        <v>5</v>
      </c>
      <c r="I4" s="379" t="s">
        <v>6</v>
      </c>
      <c r="J4" s="379" t="s">
        <v>128</v>
      </c>
      <c r="K4" s="383" t="s">
        <v>7</v>
      </c>
      <c r="L4" s="36" t="s">
        <v>122</v>
      </c>
      <c r="M4" s="363" t="s">
        <v>221</v>
      </c>
    </row>
    <row r="5" spans="1:12" ht="39.75" customHeight="1">
      <c r="A5" s="489" t="s">
        <v>8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27"/>
    </row>
    <row r="6" spans="1:13" ht="39.75" customHeight="1">
      <c r="A6" s="530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2"/>
    </row>
    <row r="7" spans="1:13" ht="39.75" customHeight="1">
      <c r="A7" s="480" t="s">
        <v>196</v>
      </c>
      <c r="B7" s="482">
        <v>150</v>
      </c>
      <c r="C7" s="482">
        <v>182</v>
      </c>
      <c r="D7" s="37" t="s">
        <v>131</v>
      </c>
      <c r="E7" s="22">
        <v>40</v>
      </c>
      <c r="F7" s="22">
        <v>40</v>
      </c>
      <c r="G7" s="380">
        <f>E7*бжу!C6/100</f>
        <v>4.32</v>
      </c>
      <c r="H7" s="380">
        <f>E7*бжу!D6/100</f>
        <v>1.24</v>
      </c>
      <c r="I7" s="380">
        <f>E7*бжу!E6/100</f>
        <v>25.3</v>
      </c>
      <c r="J7" s="380">
        <f>E7*бжу!G6/100</f>
        <v>0</v>
      </c>
      <c r="K7" s="380">
        <f>E7*бжу!F6/100</f>
        <v>114.4</v>
      </c>
      <c r="L7" s="24">
        <v>115</v>
      </c>
      <c r="M7" s="140">
        <f>L7*E7/1000</f>
        <v>4.6</v>
      </c>
    </row>
    <row r="8" spans="1:13" ht="39.75" customHeight="1">
      <c r="A8" s="481"/>
      <c r="B8" s="481"/>
      <c r="C8" s="482"/>
      <c r="D8" s="37" t="s">
        <v>18</v>
      </c>
      <c r="E8" s="23">
        <v>50</v>
      </c>
      <c r="F8" s="23">
        <v>50</v>
      </c>
      <c r="G8" s="380">
        <f>E8*бжу!C17/100</f>
        <v>1.4</v>
      </c>
      <c r="H8" s="380">
        <f>E8*бжу!D17/100</f>
        <v>1.6</v>
      </c>
      <c r="I8" s="380">
        <f>E8*бжу!E17/100</f>
        <v>4.7</v>
      </c>
      <c r="J8" s="380">
        <f>E8*бжу!G17/100</f>
        <v>0.65</v>
      </c>
      <c r="K8" s="380">
        <f>E8*бжу!F17/100</f>
        <v>29</v>
      </c>
      <c r="L8" s="23">
        <v>46</v>
      </c>
      <c r="M8" s="140">
        <f>L8*E8/1000</f>
        <v>2.3</v>
      </c>
    </row>
    <row r="9" spans="1:13" ht="39.75" customHeight="1">
      <c r="A9" s="481"/>
      <c r="B9" s="481"/>
      <c r="C9" s="482"/>
      <c r="D9" s="37" t="s">
        <v>10</v>
      </c>
      <c r="E9" s="22">
        <v>3</v>
      </c>
      <c r="F9" s="22">
        <v>3</v>
      </c>
      <c r="G9" s="380">
        <f>E9*бжу!C14/100</f>
        <v>0.075</v>
      </c>
      <c r="H9" s="380">
        <f>E9*бжу!D14/100</f>
        <v>1.845</v>
      </c>
      <c r="I9" s="380">
        <f>E9*бжу!E14/100</f>
        <v>0.204</v>
      </c>
      <c r="J9" s="380">
        <f>E9*бжу!G14/100</f>
        <v>0</v>
      </c>
      <c r="K9" s="380">
        <f>E9*бжу!F14/100</f>
        <v>16.98</v>
      </c>
      <c r="L9" s="22">
        <v>500</v>
      </c>
      <c r="M9" s="140">
        <f>L9*E9/1000</f>
        <v>1.5</v>
      </c>
    </row>
    <row r="10" spans="1:13" ht="39.75" customHeight="1">
      <c r="A10" s="479"/>
      <c r="B10" s="479"/>
      <c r="C10" s="479"/>
      <c r="D10" s="479"/>
      <c r="E10" s="479"/>
      <c r="F10" s="479"/>
      <c r="G10" s="383">
        <f>G7+G8+G9</f>
        <v>5.795000000000001</v>
      </c>
      <c r="H10" s="383">
        <f>H7+H8+H9</f>
        <v>4.685</v>
      </c>
      <c r="I10" s="383">
        <f>I7+I8+I9</f>
        <v>30.204</v>
      </c>
      <c r="J10" s="383">
        <f>J7+J8+J9</f>
        <v>0.65</v>
      </c>
      <c r="K10" s="383">
        <f>K7+K8+K9</f>
        <v>160.38</v>
      </c>
      <c r="L10" s="27"/>
      <c r="M10" s="137">
        <f>SUM(M7:M9)</f>
        <v>8.399999999999999</v>
      </c>
    </row>
    <row r="11" spans="1:13" ht="43.5" customHeight="1">
      <c r="A11" s="476" t="s">
        <v>169</v>
      </c>
      <c r="B11" s="497" t="s">
        <v>289</v>
      </c>
      <c r="C11" s="159"/>
      <c r="D11" s="37" t="s">
        <v>11</v>
      </c>
      <c r="E11" s="22">
        <v>35</v>
      </c>
      <c r="F11" s="22">
        <v>35</v>
      </c>
      <c r="G11" s="380">
        <f>E11*бжу!C22/100</f>
        <v>3.045</v>
      </c>
      <c r="H11" s="380">
        <f>E11*бжу!D22/100</f>
        <v>0.525</v>
      </c>
      <c r="I11" s="380">
        <f>E11*бжу!E22/100</f>
        <v>14</v>
      </c>
      <c r="J11" s="380">
        <f>E11*бжу!G22/100</f>
        <v>0</v>
      </c>
      <c r="K11" s="380">
        <f>E11*бжу!F22/100</f>
        <v>73.15</v>
      </c>
      <c r="L11" s="22">
        <v>62</v>
      </c>
      <c r="M11" s="140">
        <f>L11*E11/1000</f>
        <v>2.17</v>
      </c>
    </row>
    <row r="12" spans="1:13" ht="43.5" customHeight="1">
      <c r="A12" s="478"/>
      <c r="B12" s="498"/>
      <c r="C12" s="160" t="s">
        <v>294</v>
      </c>
      <c r="D12" s="37" t="s">
        <v>10</v>
      </c>
      <c r="E12" s="22">
        <v>8</v>
      </c>
      <c r="F12" s="22">
        <v>8</v>
      </c>
      <c r="G12" s="380">
        <f>E12*бжу!C14/100</f>
        <v>0.2</v>
      </c>
      <c r="H12" s="380">
        <f>E12*бжу!D14/100</f>
        <v>4.92</v>
      </c>
      <c r="I12" s="380">
        <f>E12*бжу!E14/100</f>
        <v>0.544</v>
      </c>
      <c r="J12" s="380">
        <f>E12*бжу!G14/100</f>
        <v>0</v>
      </c>
      <c r="K12" s="380">
        <f>E12*бжу!F14/100</f>
        <v>45.28</v>
      </c>
      <c r="L12" s="23">
        <v>500</v>
      </c>
      <c r="M12" s="140">
        <f>L12*E12/1000</f>
        <v>4</v>
      </c>
    </row>
    <row r="13" spans="1:13" ht="43.5" customHeight="1">
      <c r="A13" s="479"/>
      <c r="B13" s="479"/>
      <c r="C13" s="479"/>
      <c r="D13" s="479"/>
      <c r="E13" s="479"/>
      <c r="F13" s="479"/>
      <c r="G13" s="383">
        <f>G11+G12</f>
        <v>3.245</v>
      </c>
      <c r="H13" s="383">
        <f>H11+H12</f>
        <v>5.445</v>
      </c>
      <c r="I13" s="383">
        <f>I11+I12</f>
        <v>14.544</v>
      </c>
      <c r="J13" s="383">
        <f>J11+J12</f>
        <v>0</v>
      </c>
      <c r="K13" s="383">
        <f>K11+K12</f>
        <v>118.43</v>
      </c>
      <c r="L13" s="27"/>
      <c r="M13" s="137">
        <f>SUM(M11:M12)</f>
        <v>6.17</v>
      </c>
    </row>
    <row r="14" spans="1:13" ht="39.75" customHeight="1">
      <c r="A14" s="501" t="s">
        <v>171</v>
      </c>
      <c r="B14" s="482">
        <v>200</v>
      </c>
      <c r="C14" s="482">
        <v>414</v>
      </c>
      <c r="D14" s="41" t="s">
        <v>124</v>
      </c>
      <c r="E14" s="23">
        <v>1</v>
      </c>
      <c r="F14" s="23">
        <v>1</v>
      </c>
      <c r="G14" s="380">
        <f>E14*бжу!C28/100</f>
        <v>0</v>
      </c>
      <c r="H14" s="380">
        <f>E14*бжу!D28/100</f>
        <v>0</v>
      </c>
      <c r="I14" s="380">
        <f>E14*бжу!E28/100</f>
        <v>0.64</v>
      </c>
      <c r="J14" s="380">
        <f>E14*бжу!G28/100</f>
        <v>0</v>
      </c>
      <c r="K14" s="380">
        <f>E14*бжу!F28/100</f>
        <v>2.94</v>
      </c>
      <c r="L14" s="23">
        <v>1100</v>
      </c>
      <c r="M14" s="140">
        <f>L14*E14/1000</f>
        <v>1.1</v>
      </c>
    </row>
    <row r="15" spans="1:13" ht="39.75" customHeight="1">
      <c r="A15" s="501"/>
      <c r="B15" s="482"/>
      <c r="C15" s="482"/>
      <c r="D15" s="41" t="s">
        <v>18</v>
      </c>
      <c r="E15" s="23">
        <v>100</v>
      </c>
      <c r="F15" s="23">
        <v>100</v>
      </c>
      <c r="G15" s="380">
        <f>E15*бжу!C17/100</f>
        <v>2.8</v>
      </c>
      <c r="H15" s="380">
        <f>E15*бжу!D17/100</f>
        <v>3.2</v>
      </c>
      <c r="I15" s="380">
        <f>E15*бжу!E17/100</f>
        <v>9.4</v>
      </c>
      <c r="J15" s="380">
        <f>E15*бжу!G17/100</f>
        <v>1.3</v>
      </c>
      <c r="K15" s="380">
        <f>E15*бжу!F17/100</f>
        <v>58</v>
      </c>
      <c r="L15" s="23">
        <v>46</v>
      </c>
      <c r="M15" s="140">
        <f>L15*E15/1000</f>
        <v>4.6</v>
      </c>
    </row>
    <row r="16" spans="1:13" ht="39.75" customHeight="1">
      <c r="A16" s="501"/>
      <c r="B16" s="482"/>
      <c r="C16" s="482"/>
      <c r="D16" s="41" t="s">
        <v>296</v>
      </c>
      <c r="E16" s="22">
        <v>6</v>
      </c>
      <c r="F16" s="22">
        <v>6</v>
      </c>
      <c r="G16" s="380">
        <f>E16*бжу!C19/100</f>
        <v>0</v>
      </c>
      <c r="H16" s="380">
        <f>E16*бжу!D19/100</f>
        <v>0</v>
      </c>
      <c r="I16" s="380">
        <f>E16*бжу!E19/100</f>
        <v>5.9879999999999995</v>
      </c>
      <c r="J16" s="380">
        <f>E16*бжу!G19/100</f>
        <v>0</v>
      </c>
      <c r="K16" s="380">
        <f>E16*бжу!F19/100</f>
        <v>22.74</v>
      </c>
      <c r="L16" s="23">
        <v>60</v>
      </c>
      <c r="M16" s="140">
        <f>L16*E16/1000</f>
        <v>0.36</v>
      </c>
    </row>
    <row r="17" spans="1:13" ht="39.75" customHeight="1">
      <c r="A17" s="479"/>
      <c r="B17" s="479"/>
      <c r="C17" s="479"/>
      <c r="D17" s="479"/>
      <c r="E17" s="479"/>
      <c r="F17" s="479"/>
      <c r="G17" s="381">
        <f>G14+G15+G16</f>
        <v>2.8</v>
      </c>
      <c r="H17" s="381">
        <f>H14+H15+H16</f>
        <v>3.2</v>
      </c>
      <c r="I17" s="381">
        <f>I14+I15+I16</f>
        <v>16.028</v>
      </c>
      <c r="J17" s="381">
        <f>J14+J15+J16</f>
        <v>1.3</v>
      </c>
      <c r="K17" s="381">
        <f>K14+K15+K16</f>
        <v>83.67999999999999</v>
      </c>
      <c r="L17" s="27"/>
      <c r="M17" s="137">
        <f>SUM(M14:M16)</f>
        <v>6.06</v>
      </c>
    </row>
    <row r="18" spans="1:13" ht="39.75" customHeight="1">
      <c r="A18" s="496" t="s">
        <v>24</v>
      </c>
      <c r="B18" s="496"/>
      <c r="C18" s="496"/>
      <c r="D18" s="496"/>
      <c r="E18" s="496"/>
      <c r="F18" s="496"/>
      <c r="G18" s="382">
        <f>G10+G13+G17</f>
        <v>11.84</v>
      </c>
      <c r="H18" s="382">
        <f>H10+H13+H17</f>
        <v>13.329999999999998</v>
      </c>
      <c r="I18" s="382">
        <f>I10+I13+I17</f>
        <v>60.776</v>
      </c>
      <c r="J18" s="382">
        <f>J10+J13+J17</f>
        <v>1.9500000000000002</v>
      </c>
      <c r="K18" s="382">
        <f>K10+K13+K17</f>
        <v>362.49</v>
      </c>
      <c r="L18" s="249"/>
      <c r="M18" s="262">
        <f>M10+M13+M17</f>
        <v>20.63</v>
      </c>
    </row>
    <row r="19" spans="1:13" ht="39.75" customHeight="1">
      <c r="A19" s="467" t="s">
        <v>276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9"/>
    </row>
    <row r="20" spans="1:13" ht="39.75" customHeight="1">
      <c r="A20" s="56" t="s">
        <v>9</v>
      </c>
      <c r="B20" s="119">
        <v>95</v>
      </c>
      <c r="C20" s="119"/>
      <c r="D20" s="28" t="s">
        <v>164</v>
      </c>
      <c r="E20" s="24">
        <v>95</v>
      </c>
      <c r="F20" s="24">
        <v>66.5</v>
      </c>
      <c r="G20" s="380">
        <f>E20*бжу!C31/100</f>
        <v>0.855</v>
      </c>
      <c r="H20" s="380">
        <f>E20*бжу!D31/100</f>
        <v>0.133</v>
      </c>
      <c r="I20" s="380">
        <f>E20*бжу!E31/100</f>
        <v>6.3175</v>
      </c>
      <c r="J20" s="380">
        <f>E20*бжу!G31/100</f>
        <v>39.9</v>
      </c>
      <c r="K20" s="380">
        <f>E20*бжу!F31/100</f>
        <v>26.6</v>
      </c>
      <c r="L20" s="24">
        <v>134</v>
      </c>
      <c r="M20" s="140">
        <f>E20*L20/1000</f>
        <v>12.73</v>
      </c>
    </row>
    <row r="21" spans="1:13" ht="39.75" customHeight="1">
      <c r="A21" s="483" t="s">
        <v>160</v>
      </c>
      <c r="B21" s="484"/>
      <c r="C21" s="484"/>
      <c r="D21" s="484"/>
      <c r="E21" s="484"/>
      <c r="F21" s="485"/>
      <c r="G21" s="254">
        <f>G20</f>
        <v>0.855</v>
      </c>
      <c r="H21" s="254">
        <f>H20</f>
        <v>0.133</v>
      </c>
      <c r="I21" s="254">
        <f>I20</f>
        <v>6.3175</v>
      </c>
      <c r="J21" s="254">
        <f>J20</f>
        <v>39.9</v>
      </c>
      <c r="K21" s="254">
        <f>K20</f>
        <v>26.6</v>
      </c>
      <c r="L21" s="253"/>
      <c r="M21" s="263">
        <f>M20</f>
        <v>12.73</v>
      </c>
    </row>
    <row r="22" spans="1:13" ht="39.75" customHeight="1">
      <c r="A22" s="467" t="s">
        <v>14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9"/>
    </row>
    <row r="23" spans="1:13" ht="39.75" customHeight="1">
      <c r="A23" s="480" t="s">
        <v>184</v>
      </c>
      <c r="B23" s="533">
        <v>200</v>
      </c>
      <c r="C23" s="482">
        <v>86</v>
      </c>
      <c r="D23" s="49" t="s">
        <v>252</v>
      </c>
      <c r="E23" s="23">
        <v>15</v>
      </c>
      <c r="F23" s="23">
        <v>15</v>
      </c>
      <c r="G23" s="380">
        <f>E23*бжу!C24/100</f>
        <v>2.67</v>
      </c>
      <c r="H23" s="380">
        <f>E23*бжу!D24/100</f>
        <v>1.5</v>
      </c>
      <c r="I23" s="380">
        <f>E23*бжу!E24/100</f>
        <v>0</v>
      </c>
      <c r="J23" s="380">
        <f>E23*бжу!G24/100</f>
        <v>0</v>
      </c>
      <c r="K23" s="380">
        <f>E23*бжу!F24/100</f>
        <v>24.3</v>
      </c>
      <c r="L23" s="24">
        <v>506</v>
      </c>
      <c r="M23" s="140">
        <f aca="true" t="shared" si="0" ref="M23:M28">L23*E23/1000</f>
        <v>7.59</v>
      </c>
    </row>
    <row r="24" spans="1:13" ht="39.75" customHeight="1">
      <c r="A24" s="500"/>
      <c r="B24" s="534"/>
      <c r="C24" s="482"/>
      <c r="D24" s="37" t="s">
        <v>41</v>
      </c>
      <c r="E24" s="22">
        <v>90</v>
      </c>
      <c r="F24" s="22">
        <v>64.8</v>
      </c>
      <c r="G24" s="380">
        <f>E24*бжу!C36/100</f>
        <v>1.8</v>
      </c>
      <c r="H24" s="380">
        <f>E24*бжу!D36/100</f>
        <v>0.26099999999999995</v>
      </c>
      <c r="I24" s="380">
        <f>E24*бжу!E36/100</f>
        <v>11.214</v>
      </c>
      <c r="J24" s="380">
        <f>E24*бжу!G36/100</f>
        <v>12.96</v>
      </c>
      <c r="K24" s="380">
        <f>E24*бжу!F36/100</f>
        <v>51.84</v>
      </c>
      <c r="L24" s="22">
        <v>55</v>
      </c>
      <c r="M24" s="140">
        <f t="shared" si="0"/>
        <v>4.95</v>
      </c>
    </row>
    <row r="25" spans="1:13" ht="78" customHeight="1">
      <c r="A25" s="500"/>
      <c r="B25" s="534"/>
      <c r="C25" s="482"/>
      <c r="D25" s="37" t="s">
        <v>299</v>
      </c>
      <c r="E25" s="23">
        <v>12</v>
      </c>
      <c r="F25" s="23">
        <v>12</v>
      </c>
      <c r="G25" s="380">
        <f>E25*бжу!C9/100</f>
        <v>1.32</v>
      </c>
      <c r="H25" s="380">
        <f>E25*бжу!D9/100</f>
        <v>0.7440000000000001</v>
      </c>
      <c r="I25" s="380">
        <f>E25*бжу!E9/100</f>
        <v>6.167999999999999</v>
      </c>
      <c r="J25" s="380">
        <f>E25*бжу!G9/100</f>
        <v>0</v>
      </c>
      <c r="K25" s="380">
        <f>E25*бжу!F9/100</f>
        <v>36.6</v>
      </c>
      <c r="L25" s="22">
        <v>55</v>
      </c>
      <c r="M25" s="140">
        <f t="shared" si="0"/>
        <v>0.66</v>
      </c>
    </row>
    <row r="26" spans="1:13" ht="39.75" customHeight="1">
      <c r="A26" s="500"/>
      <c r="B26" s="534"/>
      <c r="C26" s="482"/>
      <c r="D26" s="37" t="s">
        <v>33</v>
      </c>
      <c r="E26" s="22">
        <v>15</v>
      </c>
      <c r="F26" s="22">
        <v>12</v>
      </c>
      <c r="G26" s="380">
        <f>E26*бжу!C37/100</f>
        <v>0.195</v>
      </c>
      <c r="H26" s="380">
        <f>E26*бжу!D37/100</f>
        <v>0.012</v>
      </c>
      <c r="I26" s="380">
        <f>E26*бжу!E37/100</f>
        <v>1.008</v>
      </c>
      <c r="J26" s="380">
        <f>E26*бжу!G37/100</f>
        <v>0.6</v>
      </c>
      <c r="K26" s="380">
        <f>E26*бжу!F37/100</f>
        <v>4.08</v>
      </c>
      <c r="L26" s="22">
        <v>50</v>
      </c>
      <c r="M26" s="140">
        <f t="shared" si="0"/>
        <v>0.75</v>
      </c>
    </row>
    <row r="27" spans="1:13" ht="39.75" customHeight="1">
      <c r="A27" s="500"/>
      <c r="B27" s="534"/>
      <c r="C27" s="482"/>
      <c r="D27" s="37" t="s">
        <v>16</v>
      </c>
      <c r="E27" s="22">
        <v>10</v>
      </c>
      <c r="F27" s="22">
        <v>8.4</v>
      </c>
      <c r="G27" s="380">
        <f>E27*бжу!C38/100</f>
        <v>0.14</v>
      </c>
      <c r="H27" s="380">
        <f>E27*бжу!D38/100</f>
        <v>0</v>
      </c>
      <c r="I27" s="380">
        <f>E27*бжу!E38/100</f>
        <v>0.8230000000000001</v>
      </c>
      <c r="J27" s="380">
        <f>E27*бжу!G38/100</f>
        <v>0.84</v>
      </c>
      <c r="K27" s="380">
        <f>E27*бжу!F38/100</f>
        <v>3.44</v>
      </c>
      <c r="L27" s="22">
        <v>42</v>
      </c>
      <c r="M27" s="140">
        <f t="shared" si="0"/>
        <v>0.42</v>
      </c>
    </row>
    <row r="28" spans="1:13" ht="39.75" customHeight="1">
      <c r="A28" s="500"/>
      <c r="B28" s="534"/>
      <c r="C28" s="482"/>
      <c r="D28" s="37" t="s">
        <v>297</v>
      </c>
      <c r="E28" s="22">
        <v>2</v>
      </c>
      <c r="F28" s="22">
        <v>2</v>
      </c>
      <c r="G28" s="380">
        <f>E28*бжу!C15/100</f>
        <v>0</v>
      </c>
      <c r="H28" s="380">
        <f>E28*бжу!D15/100</f>
        <v>1.9980000000000002</v>
      </c>
      <c r="I28" s="380">
        <f>E28*бжу!E15/100</f>
        <v>0</v>
      </c>
      <c r="J28" s="380">
        <f>E28*бжу!G15/100</f>
        <v>0</v>
      </c>
      <c r="K28" s="380">
        <f>E28*бжу!F15/100</f>
        <v>17.98</v>
      </c>
      <c r="L28" s="22">
        <v>157</v>
      </c>
      <c r="M28" s="140">
        <f t="shared" si="0"/>
        <v>0.314</v>
      </c>
    </row>
    <row r="29" spans="1:13" ht="39.75" customHeight="1">
      <c r="A29" s="479"/>
      <c r="B29" s="479"/>
      <c r="C29" s="479"/>
      <c r="D29" s="479"/>
      <c r="E29" s="479"/>
      <c r="F29" s="479"/>
      <c r="G29" s="381">
        <f>G23+G24+G25+G26+G27+G28</f>
        <v>6.125</v>
      </c>
      <c r="H29" s="381">
        <f>H23+H24+H25+H26+H27+H28</f>
        <v>4.515000000000001</v>
      </c>
      <c r="I29" s="381">
        <f>I23+I24+I25+I26+I27+I28</f>
        <v>19.212999999999997</v>
      </c>
      <c r="J29" s="381">
        <f>J23+J24+J25+J26+J27+J28</f>
        <v>14.4</v>
      </c>
      <c r="K29" s="381">
        <f>K23+K24+K25+K26+K27+K28</f>
        <v>138.24</v>
      </c>
      <c r="L29" s="27"/>
      <c r="M29" s="137">
        <f>SUM(M23:M28)</f>
        <v>14.684</v>
      </c>
    </row>
    <row r="30" spans="1:13" ht="39.75" customHeight="1">
      <c r="A30" s="526"/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8"/>
    </row>
    <row r="31" spans="1:13" ht="0.75" customHeight="1">
      <c r="A31" s="480" t="s">
        <v>141</v>
      </c>
      <c r="B31" s="482" t="s">
        <v>203</v>
      </c>
      <c r="C31" s="482" t="s">
        <v>300</v>
      </c>
      <c r="D31" s="37"/>
      <c r="E31" s="22"/>
      <c r="F31" s="22"/>
      <c r="G31" s="380"/>
      <c r="H31" s="380"/>
      <c r="I31" s="380"/>
      <c r="J31" s="380"/>
      <c r="K31" s="380"/>
      <c r="L31" s="22"/>
      <c r="M31" s="140">
        <f aca="true" t="shared" si="1" ref="M31:M41">L31*E31/1000</f>
        <v>0</v>
      </c>
    </row>
    <row r="32" spans="1:13" ht="39.75" customHeight="1">
      <c r="A32" s="503"/>
      <c r="B32" s="503"/>
      <c r="C32" s="482"/>
      <c r="D32" s="37" t="s">
        <v>306</v>
      </c>
      <c r="E32" s="22">
        <v>100</v>
      </c>
      <c r="F32" s="22">
        <v>58</v>
      </c>
      <c r="G32" s="380">
        <f>E32*бжу!C26/100</f>
        <v>21</v>
      </c>
      <c r="H32" s="380">
        <f>E32*бжу!D26/100</f>
        <v>4.06</v>
      </c>
      <c r="I32" s="380">
        <f>E32*бжу!E26/100</f>
        <v>0</v>
      </c>
      <c r="J32" s="380">
        <f>E32*бжу!G26/100</f>
        <v>0</v>
      </c>
      <c r="K32" s="380">
        <f>E32*бжу!F26/100</f>
        <v>85.3</v>
      </c>
      <c r="L32" s="122">
        <v>300</v>
      </c>
      <c r="M32" s="140">
        <f t="shared" si="1"/>
        <v>30</v>
      </c>
    </row>
    <row r="33" spans="1:13" ht="39.75" customHeight="1">
      <c r="A33" s="503"/>
      <c r="B33" s="503"/>
      <c r="C33" s="482"/>
      <c r="D33" s="37" t="s">
        <v>18</v>
      </c>
      <c r="E33" s="22">
        <v>10</v>
      </c>
      <c r="F33" s="22">
        <v>10</v>
      </c>
      <c r="G33" s="380">
        <f>E33*бжу!C17/100</f>
        <v>0.28</v>
      </c>
      <c r="H33" s="380">
        <f>E33*бжу!D17/100</f>
        <v>0.32</v>
      </c>
      <c r="I33" s="380">
        <f>E33*бжу!E17/100</f>
        <v>0.94</v>
      </c>
      <c r="J33" s="380">
        <f>E33*бжу!G17/100</f>
        <v>0.13</v>
      </c>
      <c r="K33" s="380">
        <f>E33*бжу!F17/100</f>
        <v>5.8</v>
      </c>
      <c r="L33" s="22">
        <v>46</v>
      </c>
      <c r="M33" s="140">
        <f t="shared" si="1"/>
        <v>0.46</v>
      </c>
    </row>
    <row r="34" spans="1:13" ht="39.75" customHeight="1">
      <c r="A34" s="503"/>
      <c r="B34" s="503"/>
      <c r="C34" s="482"/>
      <c r="D34" s="37" t="s">
        <v>16</v>
      </c>
      <c r="E34" s="22">
        <v>6</v>
      </c>
      <c r="F34" s="22">
        <v>5.04</v>
      </c>
      <c r="G34" s="380">
        <f>E34*бжу!C38/100</f>
        <v>0.08399999999999999</v>
      </c>
      <c r="H34" s="380">
        <f>E34*бжу!D38/100</f>
        <v>0</v>
      </c>
      <c r="I34" s="380">
        <f>E34*бжу!E38/100</f>
        <v>0.4938</v>
      </c>
      <c r="J34" s="380">
        <f>E34*бжу!G38/100</f>
        <v>0.504</v>
      </c>
      <c r="K34" s="380">
        <f>E34*бжу!F38/100</f>
        <v>2.0639999999999996</v>
      </c>
      <c r="L34" s="22">
        <v>42</v>
      </c>
      <c r="M34" s="140">
        <f t="shared" si="1"/>
        <v>0.252</v>
      </c>
    </row>
    <row r="35" spans="1:13" ht="39.75" customHeight="1">
      <c r="A35" s="503"/>
      <c r="B35" s="503"/>
      <c r="C35" s="482"/>
      <c r="D35" s="37" t="s">
        <v>11</v>
      </c>
      <c r="E35" s="22">
        <v>9</v>
      </c>
      <c r="F35" s="22">
        <v>9</v>
      </c>
      <c r="G35" s="380">
        <f>E35*бжу!C22/100</f>
        <v>0.7829999999999999</v>
      </c>
      <c r="H35" s="380">
        <f>E35*бжу!D22/100</f>
        <v>0.135</v>
      </c>
      <c r="I35" s="380">
        <f>E35*бжу!E22/100</f>
        <v>3.6</v>
      </c>
      <c r="J35" s="380">
        <f>E35*бжу!G22/100</f>
        <v>0</v>
      </c>
      <c r="K35" s="380">
        <f>E35*бжу!F22/100</f>
        <v>18.81</v>
      </c>
      <c r="L35" s="22">
        <v>62</v>
      </c>
      <c r="M35" s="140">
        <f t="shared" si="1"/>
        <v>0.558</v>
      </c>
    </row>
    <row r="36" spans="1:13" ht="39.75" customHeight="1">
      <c r="A36" s="503"/>
      <c r="B36" s="503"/>
      <c r="C36" s="482"/>
      <c r="D36" s="37" t="s">
        <v>269</v>
      </c>
      <c r="E36" s="23">
        <v>6</v>
      </c>
      <c r="F36" s="23">
        <v>6</v>
      </c>
      <c r="G36" s="380">
        <f>E36*бжу!C21/100</f>
        <v>0.618</v>
      </c>
      <c r="H36" s="380">
        <f>E36*бжу!D21/100</f>
        <v>0.066</v>
      </c>
      <c r="I36" s="380">
        <f>E36*бжу!E21/100</f>
        <v>4.14</v>
      </c>
      <c r="J36" s="380">
        <f>E36*бжу!G21/100</f>
        <v>0</v>
      </c>
      <c r="K36" s="380">
        <f>E36*бжу!F21/100</f>
        <v>20.04</v>
      </c>
      <c r="L36" s="23">
        <v>78</v>
      </c>
      <c r="M36" s="140">
        <f t="shared" si="1"/>
        <v>0.468</v>
      </c>
    </row>
    <row r="37" spans="1:13" ht="39.75" customHeight="1">
      <c r="A37" s="503"/>
      <c r="B37" s="503"/>
      <c r="C37" s="482"/>
      <c r="D37" s="41" t="s">
        <v>307</v>
      </c>
      <c r="E37" s="23">
        <v>4</v>
      </c>
      <c r="F37" s="23">
        <v>3.48</v>
      </c>
      <c r="G37" s="380">
        <f>E37*бжу!C12/100</f>
        <v>0.508</v>
      </c>
      <c r="H37" s="380">
        <f>E37*бжу!D12/100</f>
        <v>0.4004</v>
      </c>
      <c r="I37" s="380">
        <f>E37*бжу!E12/100</f>
        <v>0.024399999999999998</v>
      </c>
      <c r="J37" s="380">
        <f>E37*бжу!G12/100</f>
        <v>0</v>
      </c>
      <c r="K37" s="380">
        <f>E37*бжу!F12/100</f>
        <v>5.48</v>
      </c>
      <c r="L37" s="23">
        <v>300</v>
      </c>
      <c r="M37" s="140">
        <f t="shared" si="1"/>
        <v>1.2</v>
      </c>
    </row>
    <row r="38" spans="1:13" ht="39.75" customHeight="1">
      <c r="A38" s="503"/>
      <c r="B38" s="503"/>
      <c r="C38" s="482"/>
      <c r="D38" s="37" t="s">
        <v>10</v>
      </c>
      <c r="E38" s="22">
        <v>6</v>
      </c>
      <c r="F38" s="22">
        <v>6</v>
      </c>
      <c r="G38" s="380">
        <f>E38*бжу!C14/100</f>
        <v>0.15</v>
      </c>
      <c r="H38" s="380">
        <f>E38*бжу!D14/100</f>
        <v>3.69</v>
      </c>
      <c r="I38" s="380">
        <f>E38*бжу!E14/100</f>
        <v>0.408</v>
      </c>
      <c r="J38" s="380">
        <f>E38*бжу!G14/100</f>
        <v>0</v>
      </c>
      <c r="K38" s="380">
        <f>E38*бжу!F14/100</f>
        <v>33.96</v>
      </c>
      <c r="L38" s="23">
        <v>500</v>
      </c>
      <c r="M38" s="140">
        <f t="shared" si="1"/>
        <v>3</v>
      </c>
    </row>
    <row r="39" spans="1:13" ht="39.75" customHeight="1">
      <c r="A39" s="503"/>
      <c r="B39" s="503"/>
      <c r="C39" s="482"/>
      <c r="D39" s="37" t="s">
        <v>297</v>
      </c>
      <c r="E39" s="22">
        <v>5</v>
      </c>
      <c r="F39" s="22">
        <v>5</v>
      </c>
      <c r="G39" s="380">
        <f>E39*бжу!C15/100</f>
        <v>0</v>
      </c>
      <c r="H39" s="380">
        <f>E39*бжу!D15/100</f>
        <v>4.995</v>
      </c>
      <c r="I39" s="380">
        <f>E39*бжу!E15/100</f>
        <v>0</v>
      </c>
      <c r="J39" s="380">
        <f>E39*бжу!G15/100</f>
        <v>0</v>
      </c>
      <c r="K39" s="380">
        <f>E39*бжу!F15/100</f>
        <v>44.95</v>
      </c>
      <c r="L39" s="22">
        <v>157</v>
      </c>
      <c r="M39" s="140">
        <f t="shared" si="1"/>
        <v>0.785</v>
      </c>
    </row>
    <row r="40" spans="1:13" ht="39.75" customHeight="1">
      <c r="A40" s="503"/>
      <c r="B40" s="503"/>
      <c r="C40" s="482"/>
      <c r="D40" s="37" t="s">
        <v>41</v>
      </c>
      <c r="E40" s="22">
        <v>155</v>
      </c>
      <c r="F40" s="22">
        <v>111.6</v>
      </c>
      <c r="G40" s="380">
        <f>E40*бжу!C36/100</f>
        <v>3.1</v>
      </c>
      <c r="H40" s="380">
        <f>E40*бжу!D36/100</f>
        <v>0.44949999999999996</v>
      </c>
      <c r="I40" s="380">
        <f>E40*бжу!E36/100</f>
        <v>19.313000000000002</v>
      </c>
      <c r="J40" s="380">
        <f>E40*бжу!G36/100</f>
        <v>22.32</v>
      </c>
      <c r="K40" s="380">
        <f>E40*бжу!F36/100</f>
        <v>89.28</v>
      </c>
      <c r="L40" s="22">
        <v>55</v>
      </c>
      <c r="M40" s="140">
        <f t="shared" si="1"/>
        <v>8.525</v>
      </c>
    </row>
    <row r="41" spans="1:13" ht="39.75" customHeight="1">
      <c r="A41" s="503"/>
      <c r="B41" s="503"/>
      <c r="C41" s="482"/>
      <c r="D41" s="37" t="s">
        <v>32</v>
      </c>
      <c r="E41" s="22">
        <v>30</v>
      </c>
      <c r="F41" s="22">
        <v>30</v>
      </c>
      <c r="G41" s="380">
        <f>E41*бжу!C17/100</f>
        <v>0.84</v>
      </c>
      <c r="H41" s="380">
        <f>E41*бжу!D17/100</f>
        <v>0.96</v>
      </c>
      <c r="I41" s="380">
        <f>E41*бжу!E17/100</f>
        <v>2.82</v>
      </c>
      <c r="J41" s="380">
        <f>E41*бжу!G17/100</f>
        <v>0.39</v>
      </c>
      <c r="K41" s="380">
        <f>E41*бжу!F17/100</f>
        <v>17.4</v>
      </c>
      <c r="L41" s="22">
        <v>46</v>
      </c>
      <c r="M41" s="140">
        <f t="shared" si="1"/>
        <v>1.38</v>
      </c>
    </row>
    <row r="42" spans="1:13" ht="39.75" customHeight="1">
      <c r="A42" s="479"/>
      <c r="B42" s="479"/>
      <c r="C42" s="479"/>
      <c r="D42" s="479"/>
      <c r="E42" s="479"/>
      <c r="F42" s="479"/>
      <c r="G42" s="383">
        <f>G32+G33+G34+G35+G36+G37+G38+G39+G40+G41</f>
        <v>27.363</v>
      </c>
      <c r="H42" s="383">
        <f>H32+H33+H34+H35+H36+H37+H38+H39+H40+H41</f>
        <v>15.0759</v>
      </c>
      <c r="I42" s="383">
        <f>I32+I33+I34+I35+I36+I37+I38+I39+I40+I41</f>
        <v>31.739200000000004</v>
      </c>
      <c r="J42" s="383">
        <f>J32+J33+J34+J35+J36+J37+J38+J39+J40+J41</f>
        <v>23.344</v>
      </c>
      <c r="K42" s="383">
        <f>K32+K33+K34+K35+K36+K37+K38+K39+K40+K41</f>
        <v>323.08399999999995</v>
      </c>
      <c r="L42" s="27"/>
      <c r="M42" s="137">
        <f>SUM(M31:M41)</f>
        <v>46.628</v>
      </c>
    </row>
    <row r="43" spans="1:13" ht="36" customHeight="1">
      <c r="A43" s="488" t="s">
        <v>213</v>
      </c>
      <c r="B43" s="473">
        <v>200</v>
      </c>
      <c r="C43" s="473">
        <v>393</v>
      </c>
      <c r="D43" s="28" t="s">
        <v>126</v>
      </c>
      <c r="E43" s="24">
        <v>5</v>
      </c>
      <c r="F43" s="24">
        <v>5</v>
      </c>
      <c r="G43" s="380">
        <f>E43*бжу!C35/100</f>
        <v>0</v>
      </c>
      <c r="H43" s="380">
        <f>E43*бжу!D35/100</f>
        <v>0.22</v>
      </c>
      <c r="I43" s="380">
        <f>E43*бжу!E35/100</f>
        <v>0.31</v>
      </c>
      <c r="J43" s="380">
        <f>E43*бжу!G35/100</f>
        <v>0.4</v>
      </c>
      <c r="K43" s="380">
        <f>E43*бжу!F35/100</f>
        <v>13.95</v>
      </c>
      <c r="L43" s="23">
        <v>390</v>
      </c>
      <c r="M43" s="140">
        <f>L43*E43/1000</f>
        <v>1.95</v>
      </c>
    </row>
    <row r="44" spans="1:13" ht="36" customHeight="1">
      <c r="A44" s="488"/>
      <c r="B44" s="473"/>
      <c r="C44" s="473"/>
      <c r="D44" s="28" t="s">
        <v>114</v>
      </c>
      <c r="E44" s="24">
        <v>5</v>
      </c>
      <c r="F44" s="24">
        <v>5</v>
      </c>
      <c r="G44" s="380">
        <f>E44*бжу!C30/100</f>
        <v>0.02</v>
      </c>
      <c r="H44" s="380">
        <f>E44*бжу!D30/100</f>
        <v>0.0175</v>
      </c>
      <c r="I44" s="380">
        <f>E44*бжу!E30/100</f>
        <v>0.4575</v>
      </c>
      <c r="J44" s="380">
        <f>E44*бжу!G30/100</f>
        <v>7.26</v>
      </c>
      <c r="K44" s="380">
        <f>E44*бжу!F30/100</f>
        <v>1.98</v>
      </c>
      <c r="L44" s="23">
        <v>128</v>
      </c>
      <c r="M44" s="140">
        <f>L44*E44/1000</f>
        <v>0.64</v>
      </c>
    </row>
    <row r="45" spans="1:13" ht="39.75" customHeight="1">
      <c r="A45" s="488"/>
      <c r="B45" s="473"/>
      <c r="C45" s="473"/>
      <c r="D45" s="37" t="s">
        <v>296</v>
      </c>
      <c r="E45" s="22">
        <v>5</v>
      </c>
      <c r="F45" s="22">
        <v>5</v>
      </c>
      <c r="G45" s="380">
        <f>E45*бжу!C19/100</f>
        <v>0</v>
      </c>
      <c r="H45" s="380">
        <f>E45*бжу!D19/100</f>
        <v>0</v>
      </c>
      <c r="I45" s="380">
        <f>E45*бжу!E19/100</f>
        <v>4.99</v>
      </c>
      <c r="J45" s="380">
        <f>E45*бжу!G19/100</f>
        <v>0</v>
      </c>
      <c r="K45" s="380">
        <f>E45*бжу!F19/100</f>
        <v>18.95</v>
      </c>
      <c r="L45" s="23">
        <v>60</v>
      </c>
      <c r="M45" s="140">
        <f>L45*E45/1000</f>
        <v>0.3</v>
      </c>
    </row>
    <row r="46" spans="1:13" ht="39.75" customHeight="1">
      <c r="A46" s="479"/>
      <c r="B46" s="479"/>
      <c r="C46" s="479"/>
      <c r="D46" s="479"/>
      <c r="E46" s="479"/>
      <c r="F46" s="479"/>
      <c r="G46" s="383">
        <f>G43+G44+G45</f>
        <v>0.02</v>
      </c>
      <c r="H46" s="383">
        <f>H43+H44+H45</f>
        <v>0.2375</v>
      </c>
      <c r="I46" s="383">
        <f>I43+I44+I45</f>
        <v>5.7575</v>
      </c>
      <c r="J46" s="383">
        <f>J43+J44+J45</f>
        <v>7.66</v>
      </c>
      <c r="K46" s="383">
        <f>K43+K44+K45</f>
        <v>34.879999999999995</v>
      </c>
      <c r="L46" s="27"/>
      <c r="M46" s="137">
        <f>SUM(M43:M45)</f>
        <v>2.8899999999999997</v>
      </c>
    </row>
    <row r="47" spans="1:13" ht="39.75" customHeight="1">
      <c r="A47" s="56" t="s">
        <v>34</v>
      </c>
      <c r="B47" s="46">
        <v>35</v>
      </c>
      <c r="C47" s="46"/>
      <c r="D47" s="41" t="s">
        <v>19</v>
      </c>
      <c r="E47" s="23">
        <v>35</v>
      </c>
      <c r="F47" s="23">
        <v>35</v>
      </c>
      <c r="G47" s="383">
        <f>E47*бжу!C23/100</f>
        <v>2.31</v>
      </c>
      <c r="H47" s="383">
        <f>E47*бжу!D23/100</f>
        <v>0.42</v>
      </c>
      <c r="I47" s="383">
        <f>E47*бжу!E23/100</f>
        <v>12.355</v>
      </c>
      <c r="J47" s="383">
        <f>E47*бжу!G23/100</f>
        <v>0</v>
      </c>
      <c r="K47" s="383">
        <f>E47*бжу!F23/100</f>
        <v>63.35</v>
      </c>
      <c r="L47" s="23">
        <v>62</v>
      </c>
      <c r="M47" s="141">
        <f>L47*E47/1000</f>
        <v>2.17</v>
      </c>
    </row>
    <row r="48" spans="1:13" ht="39.75" customHeight="1">
      <c r="A48" s="496" t="s">
        <v>23</v>
      </c>
      <c r="B48" s="496"/>
      <c r="C48" s="496"/>
      <c r="D48" s="496"/>
      <c r="E48" s="496"/>
      <c r="F48" s="496"/>
      <c r="G48" s="382">
        <f>G29+G42+G46+G47</f>
        <v>35.818000000000005</v>
      </c>
      <c r="H48" s="382">
        <f>H29+H42+H46+H47</f>
        <v>20.248400000000004</v>
      </c>
      <c r="I48" s="382">
        <f>I29+I42+I46+I47</f>
        <v>69.0647</v>
      </c>
      <c r="J48" s="382">
        <f>J29+J42+J46+J47</f>
        <v>45.403999999999996</v>
      </c>
      <c r="K48" s="382">
        <f>K29+K42+K46+K47</f>
        <v>559.554</v>
      </c>
      <c r="L48" s="249"/>
      <c r="M48" s="262">
        <f>M29+M42+M46+M47</f>
        <v>66.372</v>
      </c>
    </row>
    <row r="49" spans="1:13" ht="39.75" customHeight="1">
      <c r="A49" s="467" t="s">
        <v>20</v>
      </c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9"/>
    </row>
    <row r="50" spans="1:13" ht="39.75" customHeight="1">
      <c r="A50" s="480" t="s">
        <v>250</v>
      </c>
      <c r="B50" s="482">
        <v>60</v>
      </c>
      <c r="C50" s="470" t="s">
        <v>303</v>
      </c>
      <c r="D50" s="37" t="s">
        <v>21</v>
      </c>
      <c r="E50" s="22">
        <v>50</v>
      </c>
      <c r="F50" s="22">
        <v>50</v>
      </c>
      <c r="G50" s="380">
        <f>E50*бжу!C21/100</f>
        <v>5.15</v>
      </c>
      <c r="H50" s="380">
        <f>E50*бжу!D21/100</f>
        <v>0.55</v>
      </c>
      <c r="I50" s="380">
        <f>E50*бжу!E21/100</f>
        <v>34.5</v>
      </c>
      <c r="J50" s="380">
        <f>E50*бжу!G21/100</f>
        <v>0</v>
      </c>
      <c r="K50" s="380">
        <f>E50*бжу!F21/100</f>
        <v>167</v>
      </c>
      <c r="L50" s="22">
        <v>40</v>
      </c>
      <c r="M50" s="135">
        <f aca="true" t="shared" si="2" ref="M50:M56">L50*E50/1000</f>
        <v>2</v>
      </c>
    </row>
    <row r="51" spans="1:13" ht="39.75" customHeight="1">
      <c r="A51" s="503"/>
      <c r="B51" s="503"/>
      <c r="C51" s="471"/>
      <c r="D51" s="37" t="s">
        <v>10</v>
      </c>
      <c r="E51" s="23">
        <v>4</v>
      </c>
      <c r="F51" s="23">
        <v>4</v>
      </c>
      <c r="G51" s="380">
        <f>E51*бжу!C14/100</f>
        <v>0.1</v>
      </c>
      <c r="H51" s="380">
        <f>E51*бжу!D14/100</f>
        <v>2.46</v>
      </c>
      <c r="I51" s="380">
        <f>E51*бжу!E14/100</f>
        <v>0.272</v>
      </c>
      <c r="J51" s="380">
        <f>E51*бжу!G14/100</f>
        <v>0</v>
      </c>
      <c r="K51" s="380">
        <f>E51*бжу!F14/100</f>
        <v>22.64</v>
      </c>
      <c r="L51" s="23">
        <v>500</v>
      </c>
      <c r="M51" s="135">
        <f t="shared" si="2"/>
        <v>2</v>
      </c>
    </row>
    <row r="52" spans="1:13" ht="39.75" customHeight="1">
      <c r="A52" s="503"/>
      <c r="B52" s="503"/>
      <c r="C52" s="471"/>
      <c r="D52" s="37" t="s">
        <v>297</v>
      </c>
      <c r="E52" s="22">
        <v>4</v>
      </c>
      <c r="F52" s="22">
        <v>4</v>
      </c>
      <c r="G52" s="380">
        <f>E52*бжу!C15/100</f>
        <v>0</v>
      </c>
      <c r="H52" s="380">
        <f>E52*бжу!D15/100</f>
        <v>3.9960000000000004</v>
      </c>
      <c r="I52" s="380">
        <f>E52*бжу!E15/100</f>
        <v>0</v>
      </c>
      <c r="J52" s="380">
        <f>E52*бжу!G15/100</f>
        <v>0</v>
      </c>
      <c r="K52" s="380">
        <f>E52*бжу!F15/100</f>
        <v>35.96</v>
      </c>
      <c r="L52" s="22">
        <v>157</v>
      </c>
      <c r="M52" s="135">
        <f t="shared" si="2"/>
        <v>0.628</v>
      </c>
    </row>
    <row r="53" spans="1:13" ht="39.75" customHeight="1">
      <c r="A53" s="503"/>
      <c r="B53" s="503"/>
      <c r="C53" s="471"/>
      <c r="D53" s="37" t="s">
        <v>18</v>
      </c>
      <c r="E53" s="22">
        <v>35</v>
      </c>
      <c r="F53" s="22">
        <v>35</v>
      </c>
      <c r="G53" s="380">
        <f>E53*бжу!C17/100</f>
        <v>0.98</v>
      </c>
      <c r="H53" s="380">
        <f>E53*бжу!D17/100</f>
        <v>1.12</v>
      </c>
      <c r="I53" s="380">
        <f>E53*бжу!E17/100</f>
        <v>3.29</v>
      </c>
      <c r="J53" s="380">
        <f>E53*бжу!G17/100</f>
        <v>0.455</v>
      </c>
      <c r="K53" s="380">
        <f>E53*бжу!F17/100</f>
        <v>20.3</v>
      </c>
      <c r="L53" s="22">
        <v>46</v>
      </c>
      <c r="M53" s="135">
        <f t="shared" si="2"/>
        <v>1.61</v>
      </c>
    </row>
    <row r="54" spans="1:13" ht="39.75" customHeight="1">
      <c r="A54" s="503"/>
      <c r="B54" s="503"/>
      <c r="C54" s="471"/>
      <c r="D54" s="37" t="s">
        <v>308</v>
      </c>
      <c r="E54" s="22">
        <v>5</v>
      </c>
      <c r="F54" s="22">
        <v>4.35</v>
      </c>
      <c r="G54" s="380">
        <f>E54*бжу!C12/100</f>
        <v>0.635</v>
      </c>
      <c r="H54" s="380">
        <f>E54*бжу!D12/100</f>
        <v>0.5005</v>
      </c>
      <c r="I54" s="380">
        <f>E54*бжу!E12/100</f>
        <v>0.0305</v>
      </c>
      <c r="J54" s="380">
        <f>E54*бжу!G12/100</f>
        <v>0</v>
      </c>
      <c r="K54" s="380">
        <f>E54*бжу!F12/100</f>
        <v>6.85</v>
      </c>
      <c r="L54" s="22">
        <v>300</v>
      </c>
      <c r="M54" s="135">
        <f t="shared" si="2"/>
        <v>1.5</v>
      </c>
    </row>
    <row r="55" spans="1:13" ht="39.75" customHeight="1">
      <c r="A55" s="503"/>
      <c r="B55" s="503"/>
      <c r="C55" s="471"/>
      <c r="D55" s="37" t="s">
        <v>296</v>
      </c>
      <c r="E55" s="23">
        <v>4</v>
      </c>
      <c r="F55" s="23">
        <v>4</v>
      </c>
      <c r="G55" s="380">
        <f>E55*бжу!C19/100</f>
        <v>0</v>
      </c>
      <c r="H55" s="380">
        <f>E55*бжу!D19/100</f>
        <v>0</v>
      </c>
      <c r="I55" s="380">
        <f>E55*бжу!E19/100</f>
        <v>3.992</v>
      </c>
      <c r="J55" s="380">
        <f>E55*бжу!G19/100</f>
        <v>0</v>
      </c>
      <c r="K55" s="380">
        <f>E55*бжу!F19/100</f>
        <v>15.16</v>
      </c>
      <c r="L55" s="23">
        <v>60</v>
      </c>
      <c r="M55" s="135">
        <f t="shared" si="2"/>
        <v>0.24</v>
      </c>
    </row>
    <row r="56" spans="1:13" ht="39.75" customHeight="1">
      <c r="A56" s="503"/>
      <c r="B56" s="503"/>
      <c r="C56" s="472"/>
      <c r="D56" s="37" t="s">
        <v>121</v>
      </c>
      <c r="E56" s="23">
        <v>0.4</v>
      </c>
      <c r="F56" s="23">
        <v>0.4</v>
      </c>
      <c r="G56" s="380"/>
      <c r="H56" s="380"/>
      <c r="I56" s="380"/>
      <c r="J56" s="380"/>
      <c r="K56" s="380"/>
      <c r="L56" s="23">
        <v>341</v>
      </c>
      <c r="M56" s="135">
        <f t="shared" si="2"/>
        <v>0.1364</v>
      </c>
    </row>
    <row r="57" spans="1:13" ht="39.75" customHeight="1">
      <c r="A57" s="479"/>
      <c r="B57" s="479"/>
      <c r="C57" s="479"/>
      <c r="D57" s="479"/>
      <c r="E57" s="479"/>
      <c r="F57" s="479"/>
      <c r="G57" s="383">
        <f>G50+G51+G52+G53+G54+G55+G56</f>
        <v>6.865</v>
      </c>
      <c r="H57" s="383">
        <f>H50+H51+H52+H53+H54+H55+H56</f>
        <v>8.626500000000002</v>
      </c>
      <c r="I57" s="383">
        <f>I50+I51+I52+I53+I54+I55+I56</f>
        <v>42.0845</v>
      </c>
      <c r="J57" s="383">
        <f>J50+J51+J52+J53+J54+J55+J56</f>
        <v>0.455</v>
      </c>
      <c r="K57" s="383">
        <f>K50+K51+K52+K53+K54+K55+K56</f>
        <v>267.91</v>
      </c>
      <c r="L57" s="27"/>
      <c r="M57" s="133">
        <f>SUM(M50:M56)</f>
        <v>8.1144</v>
      </c>
    </row>
    <row r="58" spans="1:13" ht="39.75" customHeight="1">
      <c r="A58" s="480" t="s">
        <v>40</v>
      </c>
      <c r="B58" s="482">
        <v>200</v>
      </c>
      <c r="C58" s="482">
        <v>413</v>
      </c>
      <c r="D58" s="37" t="s">
        <v>295</v>
      </c>
      <c r="E58" s="22">
        <v>1</v>
      </c>
      <c r="F58" s="22">
        <v>1</v>
      </c>
      <c r="G58" s="380">
        <f>E58*бжу!C27/100</f>
        <v>0.2</v>
      </c>
      <c r="H58" s="380">
        <f>F58*бжу!E27/100</f>
        <v>0.15</v>
      </c>
      <c r="I58" s="380">
        <f>E58*бжу!E27/100</f>
        <v>0.15</v>
      </c>
      <c r="J58" s="380">
        <f>E58*бжу!G27/100</f>
        <v>0.1</v>
      </c>
      <c r="K58" s="380">
        <f>E58*бжу!F27/100</f>
        <v>0</v>
      </c>
      <c r="L58" s="22">
        <v>555</v>
      </c>
      <c r="M58" s="140">
        <f>L58*E58/1000</f>
        <v>0.555</v>
      </c>
    </row>
    <row r="59" spans="1:13" ht="39.75" customHeight="1">
      <c r="A59" s="503"/>
      <c r="B59" s="503"/>
      <c r="C59" s="482"/>
      <c r="D59" s="37" t="s">
        <v>296</v>
      </c>
      <c r="E59" s="22">
        <v>6</v>
      </c>
      <c r="F59" s="22">
        <v>6</v>
      </c>
      <c r="G59" s="380">
        <f>E59*бжу!C19/100</f>
        <v>0</v>
      </c>
      <c r="H59" s="380">
        <f>E59*бжу!D19/100</f>
        <v>0</v>
      </c>
      <c r="I59" s="380">
        <f>E59*бжу!E19/100</f>
        <v>5.9879999999999995</v>
      </c>
      <c r="J59" s="380">
        <f>E59*бжу!G19/100</f>
        <v>0</v>
      </c>
      <c r="K59" s="380">
        <f>E59*бжу!F19/100</f>
        <v>22.74</v>
      </c>
      <c r="L59" s="23">
        <v>60</v>
      </c>
      <c r="M59" s="140">
        <f>L59*E59/1000</f>
        <v>0.36</v>
      </c>
    </row>
    <row r="60" spans="1:13" ht="39.75" customHeight="1">
      <c r="A60" s="503"/>
      <c r="B60" s="503"/>
      <c r="C60" s="482"/>
      <c r="D60" s="37" t="s">
        <v>32</v>
      </c>
      <c r="E60" s="23">
        <v>100</v>
      </c>
      <c r="F60" s="23">
        <v>100</v>
      </c>
      <c r="G60" s="380">
        <f>E60*бжу!C17/100</f>
        <v>2.8</v>
      </c>
      <c r="H60" s="380">
        <f>E60*бжу!D17/100</f>
        <v>3.2</v>
      </c>
      <c r="I60" s="380">
        <f>E60*бжу!E17/100</f>
        <v>9.4</v>
      </c>
      <c r="J60" s="380">
        <f>E60*бжу!G17/100</f>
        <v>1.3</v>
      </c>
      <c r="K60" s="380">
        <f>E60*бжу!F17/100</f>
        <v>58</v>
      </c>
      <c r="L60" s="23">
        <v>46</v>
      </c>
      <c r="M60" s="140">
        <f>L60*E60/1000</f>
        <v>4.6</v>
      </c>
    </row>
    <row r="61" spans="1:13" ht="39.75" customHeight="1">
      <c r="A61" s="529"/>
      <c r="B61" s="500"/>
      <c r="C61" s="500"/>
      <c r="D61" s="500"/>
      <c r="E61" s="500"/>
      <c r="F61" s="500"/>
      <c r="G61" s="383">
        <f>G58+G59+G60</f>
        <v>3</v>
      </c>
      <c r="H61" s="383">
        <f>H58+H59+H60</f>
        <v>3.35</v>
      </c>
      <c r="I61" s="383">
        <f>I58+I59+I60</f>
        <v>15.538</v>
      </c>
      <c r="J61" s="383">
        <f>J58+J59+J60</f>
        <v>1.4000000000000001</v>
      </c>
      <c r="K61" s="383">
        <f>K58+K59+K60</f>
        <v>80.74</v>
      </c>
      <c r="L61" s="27"/>
      <c r="M61" s="137">
        <f>SUM(M58:M60)</f>
        <v>5.515</v>
      </c>
    </row>
    <row r="62" spans="1:13" s="12" customFormat="1" ht="35.25">
      <c r="A62" s="56" t="s">
        <v>123</v>
      </c>
      <c r="B62" s="36">
        <v>50</v>
      </c>
      <c r="C62" s="36"/>
      <c r="D62" s="41" t="s">
        <v>251</v>
      </c>
      <c r="E62" s="23">
        <v>50</v>
      </c>
      <c r="F62" s="23">
        <v>50</v>
      </c>
      <c r="G62" s="383">
        <v>4.5</v>
      </c>
      <c r="H62" s="383">
        <v>2.5</v>
      </c>
      <c r="I62" s="383">
        <v>2</v>
      </c>
      <c r="J62" s="383">
        <v>0</v>
      </c>
      <c r="K62" s="383">
        <v>48.5</v>
      </c>
      <c r="L62" s="23">
        <v>440</v>
      </c>
      <c r="M62" s="137">
        <f>L62*E62/1000</f>
        <v>22</v>
      </c>
    </row>
    <row r="63" spans="1:13" ht="39.75" customHeight="1">
      <c r="A63" s="496" t="s">
        <v>25</v>
      </c>
      <c r="B63" s="496"/>
      <c r="C63" s="496"/>
      <c r="D63" s="496"/>
      <c r="E63" s="496"/>
      <c r="F63" s="496"/>
      <c r="G63" s="382">
        <f>G57+G61+G62</f>
        <v>14.365</v>
      </c>
      <c r="H63" s="382">
        <f>H57+H61+H62</f>
        <v>14.476500000000001</v>
      </c>
      <c r="I63" s="382">
        <f>I57+I61+I62</f>
        <v>59.6225</v>
      </c>
      <c r="J63" s="382">
        <f>J57+J61+J62</f>
        <v>1.8550000000000002</v>
      </c>
      <c r="K63" s="382">
        <f>K57+K61+K62</f>
        <v>397.15000000000003</v>
      </c>
      <c r="L63" s="249"/>
      <c r="M63" s="262">
        <f>M57+M61+M62</f>
        <v>35.629400000000004</v>
      </c>
    </row>
    <row r="64" spans="1:13" ht="39.75" customHeight="1">
      <c r="A64" s="385" t="s">
        <v>219</v>
      </c>
      <c r="B64" s="359">
        <v>5</v>
      </c>
      <c r="C64" s="359"/>
      <c r="D64" s="365" t="s">
        <v>218</v>
      </c>
      <c r="E64" s="282">
        <v>5</v>
      </c>
      <c r="F64" s="282">
        <v>5</v>
      </c>
      <c r="G64" s="382"/>
      <c r="H64" s="382"/>
      <c r="I64" s="382"/>
      <c r="J64" s="382"/>
      <c r="K64" s="382"/>
      <c r="L64" s="282">
        <v>10.3</v>
      </c>
      <c r="M64" s="250">
        <f>E64*L64/1000</f>
        <v>0.0515</v>
      </c>
    </row>
    <row r="65" spans="1:13" ht="39.75" customHeight="1">
      <c r="A65" s="499" t="s">
        <v>26</v>
      </c>
      <c r="B65" s="499"/>
      <c r="C65" s="499"/>
      <c r="D65" s="499"/>
      <c r="E65" s="499"/>
      <c r="F65" s="499"/>
      <c r="G65" s="266">
        <f>G18+G21+G48+G63</f>
        <v>62.87800000000001</v>
      </c>
      <c r="H65" s="266">
        <f>H18+H21+H48+H63</f>
        <v>48.1879</v>
      </c>
      <c r="I65" s="266">
        <f>I18+I21+I48+I63</f>
        <v>195.78070000000002</v>
      </c>
      <c r="J65" s="266">
        <f>J18+J21+J48+J63</f>
        <v>89.109</v>
      </c>
      <c r="K65" s="266">
        <f>K18+K21+K48+K63</f>
        <v>1345.794</v>
      </c>
      <c r="L65" s="251"/>
      <c r="M65" s="261">
        <f>M18+M21+M48+M63+M64</f>
        <v>135.4129</v>
      </c>
    </row>
    <row r="66" spans="1:23" ht="35.25">
      <c r="A66" s="70"/>
      <c r="B66" s="70"/>
      <c r="C66" s="70"/>
      <c r="D66" s="130"/>
      <c r="E66" s="61"/>
      <c r="F66" s="61"/>
      <c r="G66" s="378"/>
      <c r="H66" s="378"/>
      <c r="I66" s="378"/>
      <c r="J66" s="378"/>
      <c r="K66" s="378"/>
      <c r="L66" s="72"/>
      <c r="M66" s="128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35.25">
      <c r="A67" s="70"/>
      <c r="B67" s="70"/>
      <c r="C67" s="70"/>
      <c r="D67" s="128"/>
      <c r="E67" s="138"/>
      <c r="F67" s="138"/>
      <c r="G67" s="390"/>
      <c r="H67" s="390"/>
      <c r="I67" s="390"/>
      <c r="J67" s="390"/>
      <c r="K67" s="390"/>
      <c r="L67" s="68"/>
      <c r="M67" s="128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35.25">
      <c r="A68" s="70"/>
      <c r="B68" s="70"/>
      <c r="C68" s="70"/>
      <c r="D68" s="128"/>
      <c r="E68" s="138"/>
      <c r="F68" s="138"/>
      <c r="G68" s="390"/>
      <c r="H68" s="390"/>
      <c r="I68" s="390"/>
      <c r="J68" s="390"/>
      <c r="K68" s="390"/>
      <c r="L68" s="68"/>
      <c r="M68" s="128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35.25">
      <c r="A69" s="70"/>
      <c r="B69" s="70"/>
      <c r="C69" s="70"/>
      <c r="D69" s="128"/>
      <c r="E69" s="138"/>
      <c r="F69" s="138"/>
      <c r="G69" s="390"/>
      <c r="H69" s="390"/>
      <c r="I69" s="390"/>
      <c r="J69" s="390"/>
      <c r="K69" s="390"/>
      <c r="L69" s="61"/>
      <c r="M69" s="128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35.25">
      <c r="A70" s="70"/>
      <c r="B70" s="70"/>
      <c r="C70" s="70"/>
      <c r="D70" s="128"/>
      <c r="E70" s="138"/>
      <c r="F70" s="138"/>
      <c r="G70" s="390"/>
      <c r="H70" s="390"/>
      <c r="I70" s="390"/>
      <c r="J70" s="390"/>
      <c r="K70" s="390"/>
      <c r="L70" s="138"/>
      <c r="M70" s="128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35.25">
      <c r="A71" s="70"/>
      <c r="B71" s="70"/>
      <c r="C71" s="70"/>
      <c r="D71" s="128"/>
      <c r="E71" s="138"/>
      <c r="F71" s="138"/>
      <c r="G71" s="390"/>
      <c r="H71" s="390"/>
      <c r="I71" s="390"/>
      <c r="J71" s="390"/>
      <c r="K71" s="390"/>
      <c r="L71" s="138"/>
      <c r="M71" s="128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35.25">
      <c r="A72" s="70"/>
      <c r="B72" s="70"/>
      <c r="C72" s="70"/>
      <c r="D72" s="128"/>
      <c r="E72" s="138"/>
      <c r="F72" s="138"/>
      <c r="G72" s="390"/>
      <c r="H72" s="390"/>
      <c r="I72" s="390"/>
      <c r="J72" s="390"/>
      <c r="K72" s="390"/>
      <c r="L72" s="138"/>
      <c r="M72" s="128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35.25">
      <c r="A73" s="70"/>
      <c r="B73" s="70"/>
      <c r="C73" s="70"/>
      <c r="D73" s="128"/>
      <c r="E73" s="138"/>
      <c r="F73" s="138"/>
      <c r="G73" s="390"/>
      <c r="H73" s="390"/>
      <c r="I73" s="390"/>
      <c r="J73" s="390"/>
      <c r="K73" s="390"/>
      <c r="L73" s="138"/>
      <c r="M73" s="128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35.25">
      <c r="A74" s="70"/>
      <c r="B74" s="70"/>
      <c r="C74" s="70"/>
      <c r="D74" s="128"/>
      <c r="E74" s="138"/>
      <c r="F74" s="138"/>
      <c r="G74" s="390"/>
      <c r="H74" s="390"/>
      <c r="I74" s="390"/>
      <c r="J74" s="390"/>
      <c r="K74" s="390"/>
      <c r="L74" s="138"/>
      <c r="M74" s="128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35.25">
      <c r="A75" s="70"/>
      <c r="B75" s="70"/>
      <c r="C75" s="70"/>
      <c r="D75" s="128"/>
      <c r="E75" s="138"/>
      <c r="F75" s="138"/>
      <c r="G75" s="390"/>
      <c r="H75" s="390"/>
      <c r="I75" s="390"/>
      <c r="J75" s="390"/>
      <c r="K75" s="390"/>
      <c r="L75" s="138"/>
      <c r="M75" s="128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35.25">
      <c r="A76" s="70"/>
      <c r="B76" s="70"/>
      <c r="C76" s="70"/>
      <c r="D76" s="128"/>
      <c r="E76" s="138"/>
      <c r="F76" s="138"/>
      <c r="G76" s="390"/>
      <c r="H76" s="390"/>
      <c r="I76" s="390"/>
      <c r="J76" s="390"/>
      <c r="K76" s="390"/>
      <c r="L76" s="138"/>
      <c r="M76" s="128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35.25">
      <c r="A77" s="70"/>
      <c r="B77" s="70"/>
      <c r="C77" s="70"/>
      <c r="D77" s="128"/>
      <c r="E77" s="138"/>
      <c r="F77" s="138"/>
      <c r="G77" s="390"/>
      <c r="H77" s="390"/>
      <c r="I77" s="390"/>
      <c r="J77" s="390"/>
      <c r="K77" s="390"/>
      <c r="L77" s="138"/>
      <c r="M77" s="128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35.25">
      <c r="A78" s="70"/>
      <c r="B78" s="70"/>
      <c r="C78" s="70"/>
      <c r="D78" s="128"/>
      <c r="E78" s="138"/>
      <c r="F78" s="138"/>
      <c r="G78" s="390"/>
      <c r="H78" s="390"/>
      <c r="I78" s="390"/>
      <c r="J78" s="390"/>
      <c r="K78" s="390"/>
      <c r="L78" s="138"/>
      <c r="M78" s="128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35.25">
      <c r="A79" s="70"/>
      <c r="B79" s="70"/>
      <c r="C79" s="70"/>
      <c r="D79" s="128"/>
      <c r="E79" s="138"/>
      <c r="F79" s="138"/>
      <c r="G79" s="390"/>
      <c r="H79" s="390"/>
      <c r="I79" s="390"/>
      <c r="J79" s="390"/>
      <c r="K79" s="390"/>
      <c r="L79" s="138"/>
      <c r="M79" s="128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35.25">
      <c r="A80" s="70"/>
      <c r="B80" s="70"/>
      <c r="C80" s="70"/>
      <c r="D80" s="128"/>
      <c r="E80" s="138"/>
      <c r="F80" s="138"/>
      <c r="G80" s="390"/>
      <c r="H80" s="390"/>
      <c r="I80" s="390"/>
      <c r="J80" s="390"/>
      <c r="K80" s="390"/>
      <c r="L80" s="138"/>
      <c r="M80" s="128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35.25">
      <c r="A81" s="70"/>
      <c r="B81" s="70"/>
      <c r="C81" s="70"/>
      <c r="D81" s="128"/>
      <c r="E81" s="138"/>
      <c r="F81" s="138"/>
      <c r="G81" s="390"/>
      <c r="H81" s="390"/>
      <c r="I81" s="390"/>
      <c r="J81" s="390"/>
      <c r="K81" s="390"/>
      <c r="L81" s="138"/>
      <c r="M81" s="128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35.25">
      <c r="A82" s="70"/>
      <c r="B82" s="70"/>
      <c r="C82" s="70"/>
      <c r="D82" s="128"/>
      <c r="E82" s="138"/>
      <c r="F82" s="138"/>
      <c r="G82" s="390"/>
      <c r="H82" s="390"/>
      <c r="I82" s="390"/>
      <c r="J82" s="390"/>
      <c r="K82" s="390"/>
      <c r="L82" s="138"/>
      <c r="M82" s="128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35.25">
      <c r="A83" s="70"/>
      <c r="B83" s="70"/>
      <c r="C83" s="70"/>
      <c r="D83" s="128"/>
      <c r="E83" s="138"/>
      <c r="F83" s="138"/>
      <c r="G83" s="390"/>
      <c r="H83" s="390"/>
      <c r="I83" s="390"/>
      <c r="J83" s="390"/>
      <c r="K83" s="390"/>
      <c r="L83" s="138"/>
      <c r="M83" s="128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35.25">
      <c r="A84" s="70"/>
      <c r="B84" s="70"/>
      <c r="C84" s="70"/>
      <c r="D84" s="128"/>
      <c r="E84" s="138"/>
      <c r="F84" s="138"/>
      <c r="G84" s="390"/>
      <c r="H84" s="390"/>
      <c r="I84" s="390"/>
      <c r="J84" s="390"/>
      <c r="K84" s="390"/>
      <c r="L84" s="138"/>
      <c r="M84" s="128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35.25">
      <c r="A85" s="70"/>
      <c r="B85" s="70"/>
      <c r="C85" s="70"/>
      <c r="D85" s="128"/>
      <c r="E85" s="138"/>
      <c r="F85" s="138"/>
      <c r="G85" s="390"/>
      <c r="H85" s="390"/>
      <c r="I85" s="390"/>
      <c r="J85" s="390"/>
      <c r="K85" s="390"/>
      <c r="L85" s="138"/>
      <c r="M85" s="128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35.25">
      <c r="A86" s="70"/>
      <c r="B86" s="70"/>
      <c r="C86" s="70"/>
      <c r="D86" s="128"/>
      <c r="E86" s="138"/>
      <c r="F86" s="138"/>
      <c r="G86" s="390"/>
      <c r="H86" s="390"/>
      <c r="I86" s="390"/>
      <c r="J86" s="390"/>
      <c r="K86" s="390"/>
      <c r="L86" s="138"/>
      <c r="M86" s="128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35.25">
      <c r="A87" s="70"/>
      <c r="B87" s="70"/>
      <c r="C87" s="70"/>
      <c r="D87" s="128"/>
      <c r="E87" s="138"/>
      <c r="F87" s="138"/>
      <c r="G87" s="390"/>
      <c r="H87" s="390"/>
      <c r="I87" s="390"/>
      <c r="J87" s="390"/>
      <c r="K87" s="390"/>
      <c r="L87" s="138"/>
      <c r="M87" s="128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35.25">
      <c r="A88" s="70"/>
      <c r="B88" s="70"/>
      <c r="C88" s="70"/>
      <c r="D88" s="128"/>
      <c r="E88" s="138"/>
      <c r="F88" s="138"/>
      <c r="G88" s="390"/>
      <c r="H88" s="390"/>
      <c r="I88" s="390"/>
      <c r="J88" s="390"/>
      <c r="K88" s="390"/>
      <c r="L88" s="138"/>
      <c r="M88" s="128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35.25">
      <c r="A89" s="70"/>
      <c r="B89" s="70"/>
      <c r="C89" s="70"/>
      <c r="D89" s="128"/>
      <c r="E89" s="138"/>
      <c r="F89" s="138"/>
      <c r="G89" s="390"/>
      <c r="H89" s="390"/>
      <c r="I89" s="390"/>
      <c r="J89" s="390"/>
      <c r="K89" s="390"/>
      <c r="L89" s="138"/>
      <c r="M89" s="128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35.25">
      <c r="A90" s="70"/>
      <c r="B90" s="70"/>
      <c r="C90" s="70"/>
      <c r="D90" s="128"/>
      <c r="E90" s="138"/>
      <c r="F90" s="138"/>
      <c r="G90" s="390"/>
      <c r="H90" s="390"/>
      <c r="I90" s="390"/>
      <c r="J90" s="390"/>
      <c r="K90" s="390"/>
      <c r="L90" s="138"/>
      <c r="M90" s="128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35.25">
      <c r="A91" s="70"/>
      <c r="B91" s="70"/>
      <c r="C91" s="70"/>
      <c r="D91" s="128"/>
      <c r="E91" s="138"/>
      <c r="F91" s="138"/>
      <c r="G91" s="390"/>
      <c r="H91" s="390"/>
      <c r="I91" s="390"/>
      <c r="J91" s="390"/>
      <c r="K91" s="390"/>
      <c r="L91" s="138"/>
      <c r="M91" s="128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35.25">
      <c r="A92" s="70"/>
      <c r="B92" s="70"/>
      <c r="C92" s="70"/>
      <c r="D92" s="128"/>
      <c r="E92" s="138"/>
      <c r="F92" s="138"/>
      <c r="G92" s="390"/>
      <c r="H92" s="390"/>
      <c r="I92" s="390"/>
      <c r="J92" s="390"/>
      <c r="K92" s="390"/>
      <c r="L92" s="138"/>
      <c r="M92" s="128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35.25">
      <c r="A93" s="70"/>
      <c r="B93" s="70"/>
      <c r="C93" s="70"/>
      <c r="D93" s="128"/>
      <c r="E93" s="138"/>
      <c r="F93" s="138"/>
      <c r="G93" s="390"/>
      <c r="H93" s="390"/>
      <c r="I93" s="390"/>
      <c r="J93" s="390"/>
      <c r="K93" s="390"/>
      <c r="L93" s="138"/>
      <c r="M93" s="128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35.25">
      <c r="A94" s="70"/>
      <c r="B94" s="70"/>
      <c r="C94" s="70"/>
      <c r="D94" s="128"/>
      <c r="E94" s="138"/>
      <c r="F94" s="138"/>
      <c r="G94" s="390"/>
      <c r="H94" s="390"/>
      <c r="I94" s="390"/>
      <c r="J94" s="390"/>
      <c r="K94" s="390"/>
      <c r="L94" s="138"/>
      <c r="M94" s="128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35.25">
      <c r="A95" s="70"/>
      <c r="B95" s="70"/>
      <c r="C95" s="70"/>
      <c r="D95" s="128"/>
      <c r="E95" s="138"/>
      <c r="F95" s="138"/>
      <c r="G95" s="390"/>
      <c r="H95" s="390"/>
      <c r="I95" s="390"/>
      <c r="J95" s="390"/>
      <c r="K95" s="390"/>
      <c r="L95" s="138"/>
      <c r="M95" s="128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35.25">
      <c r="A96" s="70"/>
      <c r="B96" s="70"/>
      <c r="C96" s="70"/>
      <c r="D96" s="128"/>
      <c r="E96" s="138"/>
      <c r="F96" s="138"/>
      <c r="G96" s="390"/>
      <c r="H96" s="390"/>
      <c r="I96" s="390"/>
      <c r="J96" s="390"/>
      <c r="K96" s="390"/>
      <c r="L96" s="138"/>
      <c r="M96" s="128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35.25">
      <c r="A97" s="70"/>
      <c r="B97" s="70"/>
      <c r="C97" s="70"/>
      <c r="D97" s="128"/>
      <c r="E97" s="138"/>
      <c r="F97" s="138"/>
      <c r="G97" s="390"/>
      <c r="H97" s="390"/>
      <c r="I97" s="390"/>
      <c r="J97" s="390"/>
      <c r="K97" s="390"/>
      <c r="L97" s="138"/>
      <c r="M97" s="128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35.25">
      <c r="A98" s="70"/>
      <c r="B98" s="70"/>
      <c r="C98" s="70"/>
      <c r="D98" s="128"/>
      <c r="E98" s="138"/>
      <c r="F98" s="138"/>
      <c r="G98" s="390"/>
      <c r="H98" s="390"/>
      <c r="I98" s="390"/>
      <c r="J98" s="390"/>
      <c r="K98" s="390"/>
      <c r="L98" s="138"/>
      <c r="M98" s="128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35.25">
      <c r="A99" s="70"/>
      <c r="B99" s="70"/>
      <c r="C99" s="70"/>
      <c r="D99" s="128"/>
      <c r="E99" s="138"/>
      <c r="F99" s="138"/>
      <c r="G99" s="390"/>
      <c r="H99" s="390"/>
      <c r="I99" s="390"/>
      <c r="J99" s="390"/>
      <c r="K99" s="390"/>
      <c r="L99" s="138"/>
      <c r="M99" s="128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35.25">
      <c r="A100" s="70"/>
      <c r="B100" s="70"/>
      <c r="C100" s="70"/>
      <c r="D100" s="128"/>
      <c r="E100" s="138"/>
      <c r="F100" s="138"/>
      <c r="G100" s="390"/>
      <c r="H100" s="390"/>
      <c r="I100" s="390"/>
      <c r="J100" s="390"/>
      <c r="K100" s="390"/>
      <c r="L100" s="138"/>
      <c r="M100" s="128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35.25">
      <c r="A101" s="70"/>
      <c r="B101" s="70"/>
      <c r="C101" s="70"/>
      <c r="D101" s="128"/>
      <c r="E101" s="138"/>
      <c r="F101" s="138"/>
      <c r="G101" s="390"/>
      <c r="H101" s="390"/>
      <c r="I101" s="390"/>
      <c r="J101" s="390"/>
      <c r="K101" s="390"/>
      <c r="L101" s="138"/>
      <c r="M101" s="128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35.25">
      <c r="A102" s="70"/>
      <c r="B102" s="70"/>
      <c r="C102" s="70"/>
      <c r="D102" s="128"/>
      <c r="E102" s="138"/>
      <c r="F102" s="138"/>
      <c r="G102" s="390"/>
      <c r="H102" s="390"/>
      <c r="I102" s="390"/>
      <c r="J102" s="390"/>
      <c r="K102" s="390"/>
      <c r="L102" s="138"/>
      <c r="M102" s="128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35.25">
      <c r="A103" s="70"/>
      <c r="B103" s="70"/>
      <c r="C103" s="70"/>
      <c r="D103" s="128"/>
      <c r="E103" s="138"/>
      <c r="F103" s="138"/>
      <c r="G103" s="390"/>
      <c r="H103" s="390"/>
      <c r="I103" s="390"/>
      <c r="J103" s="390"/>
      <c r="K103" s="390"/>
      <c r="L103" s="138"/>
      <c r="M103" s="128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35.25">
      <c r="A104" s="70"/>
      <c r="B104" s="70"/>
      <c r="C104" s="70"/>
      <c r="D104" s="128"/>
      <c r="E104" s="138"/>
      <c r="F104" s="138"/>
      <c r="G104" s="390"/>
      <c r="H104" s="390"/>
      <c r="I104" s="390"/>
      <c r="J104" s="390"/>
      <c r="K104" s="390"/>
      <c r="L104" s="138"/>
      <c r="M104" s="128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35.25">
      <c r="A105" s="70"/>
      <c r="B105" s="70"/>
      <c r="C105" s="70"/>
      <c r="D105" s="128"/>
      <c r="E105" s="138"/>
      <c r="F105" s="138"/>
      <c r="G105" s="390"/>
      <c r="H105" s="390"/>
      <c r="I105" s="390"/>
      <c r="J105" s="390"/>
      <c r="K105" s="390"/>
      <c r="L105" s="138"/>
      <c r="M105" s="128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35.25">
      <c r="A106" s="70"/>
      <c r="B106" s="70"/>
      <c r="C106" s="70"/>
      <c r="D106" s="128"/>
      <c r="E106" s="138"/>
      <c r="F106" s="138"/>
      <c r="G106" s="390"/>
      <c r="H106" s="390"/>
      <c r="I106" s="390"/>
      <c r="J106" s="390"/>
      <c r="K106" s="390"/>
      <c r="L106" s="138"/>
      <c r="M106" s="128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35.25">
      <c r="A107" s="70"/>
      <c r="B107" s="70"/>
      <c r="C107" s="70"/>
      <c r="D107" s="128"/>
      <c r="E107" s="138"/>
      <c r="F107" s="138"/>
      <c r="G107" s="390"/>
      <c r="H107" s="390"/>
      <c r="I107" s="390"/>
      <c r="J107" s="390"/>
      <c r="K107" s="390"/>
      <c r="L107" s="138"/>
      <c r="M107" s="128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35.25">
      <c r="A108" s="70"/>
      <c r="B108" s="70"/>
      <c r="C108" s="70"/>
      <c r="D108" s="128"/>
      <c r="E108" s="138"/>
      <c r="F108" s="138"/>
      <c r="G108" s="390"/>
      <c r="H108" s="390"/>
      <c r="I108" s="390"/>
      <c r="J108" s="390"/>
      <c r="K108" s="390"/>
      <c r="L108" s="138"/>
      <c r="M108" s="128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35.25">
      <c r="A109" s="70"/>
      <c r="B109" s="70"/>
      <c r="C109" s="70"/>
      <c r="D109" s="128"/>
      <c r="E109" s="138"/>
      <c r="F109" s="138"/>
      <c r="G109" s="390"/>
      <c r="H109" s="390"/>
      <c r="I109" s="390"/>
      <c r="J109" s="390"/>
      <c r="K109" s="390"/>
      <c r="L109" s="138"/>
      <c r="M109" s="128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35.25">
      <c r="A110" s="70"/>
      <c r="B110" s="70"/>
      <c r="C110" s="70"/>
      <c r="D110" s="128"/>
      <c r="E110" s="138"/>
      <c r="F110" s="138"/>
      <c r="G110" s="390"/>
      <c r="H110" s="390"/>
      <c r="I110" s="390"/>
      <c r="J110" s="390"/>
      <c r="K110" s="390"/>
      <c r="L110" s="138"/>
      <c r="M110" s="128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35.25">
      <c r="A111" s="70"/>
      <c r="B111" s="70"/>
      <c r="C111" s="70"/>
      <c r="D111" s="128"/>
      <c r="E111" s="138"/>
      <c r="F111" s="138"/>
      <c r="G111" s="390"/>
      <c r="H111" s="390"/>
      <c r="I111" s="390"/>
      <c r="J111" s="390"/>
      <c r="K111" s="390"/>
      <c r="L111" s="138"/>
      <c r="M111" s="128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35.25">
      <c r="A112" s="70"/>
      <c r="B112" s="70"/>
      <c r="C112" s="70"/>
      <c r="D112" s="128"/>
      <c r="E112" s="138"/>
      <c r="F112" s="138"/>
      <c r="G112" s="390"/>
      <c r="H112" s="390"/>
      <c r="I112" s="390"/>
      <c r="J112" s="390"/>
      <c r="K112" s="390"/>
      <c r="L112" s="138"/>
      <c r="M112" s="128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35.25">
      <c r="A113" s="70"/>
      <c r="B113" s="70"/>
      <c r="C113" s="70"/>
      <c r="D113" s="128"/>
      <c r="E113" s="138"/>
      <c r="F113" s="138"/>
      <c r="G113" s="390"/>
      <c r="H113" s="390"/>
      <c r="I113" s="390"/>
      <c r="J113" s="390"/>
      <c r="K113" s="390"/>
      <c r="L113" s="138"/>
      <c r="M113" s="128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35.25">
      <c r="A114" s="70"/>
      <c r="B114" s="70"/>
      <c r="C114" s="70"/>
      <c r="D114" s="128"/>
      <c r="E114" s="138"/>
      <c r="F114" s="138"/>
      <c r="G114" s="390"/>
      <c r="H114" s="390"/>
      <c r="I114" s="390"/>
      <c r="J114" s="390"/>
      <c r="K114" s="390"/>
      <c r="L114" s="138"/>
      <c r="M114" s="128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35.25">
      <c r="A115" s="70"/>
      <c r="B115" s="70"/>
      <c r="C115" s="70"/>
      <c r="D115" s="128"/>
      <c r="E115" s="138"/>
      <c r="F115" s="138"/>
      <c r="G115" s="390"/>
      <c r="H115" s="390"/>
      <c r="I115" s="390"/>
      <c r="J115" s="390"/>
      <c r="K115" s="390"/>
      <c r="L115" s="138"/>
      <c r="M115" s="128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35.25">
      <c r="A116" s="70"/>
      <c r="B116" s="70"/>
      <c r="C116" s="70"/>
      <c r="D116" s="128"/>
      <c r="E116" s="138"/>
      <c r="F116" s="138"/>
      <c r="G116" s="390"/>
      <c r="H116" s="390"/>
      <c r="I116" s="390"/>
      <c r="J116" s="390"/>
      <c r="K116" s="390"/>
      <c r="L116" s="138"/>
      <c r="M116" s="128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35.25">
      <c r="A117" s="70"/>
      <c r="B117" s="70"/>
      <c r="C117" s="70"/>
      <c r="D117" s="128"/>
      <c r="E117" s="138"/>
      <c r="F117" s="138"/>
      <c r="G117" s="390"/>
      <c r="H117" s="390"/>
      <c r="I117" s="390"/>
      <c r="J117" s="390"/>
      <c r="K117" s="390"/>
      <c r="L117" s="138"/>
      <c r="M117" s="128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35.25">
      <c r="A118" s="70"/>
      <c r="B118" s="70"/>
      <c r="C118" s="70"/>
      <c r="D118" s="128"/>
      <c r="E118" s="138"/>
      <c r="F118" s="138"/>
      <c r="G118" s="390"/>
      <c r="H118" s="390"/>
      <c r="I118" s="390"/>
      <c r="J118" s="390"/>
      <c r="K118" s="390"/>
      <c r="L118" s="138"/>
      <c r="M118" s="128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35.25">
      <c r="A119" s="70"/>
      <c r="B119" s="70"/>
      <c r="C119" s="70"/>
      <c r="D119" s="128"/>
      <c r="E119" s="138"/>
      <c r="F119" s="138"/>
      <c r="G119" s="390"/>
      <c r="H119" s="390"/>
      <c r="I119" s="390"/>
      <c r="J119" s="390"/>
      <c r="K119" s="390"/>
      <c r="L119" s="138"/>
      <c r="M119" s="128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35.25">
      <c r="A120" s="70"/>
      <c r="B120" s="70"/>
      <c r="C120" s="70"/>
      <c r="D120" s="128"/>
      <c r="E120" s="138"/>
      <c r="F120" s="138"/>
      <c r="G120" s="390"/>
      <c r="H120" s="390"/>
      <c r="I120" s="390"/>
      <c r="J120" s="390"/>
      <c r="K120" s="390"/>
      <c r="L120" s="138"/>
      <c r="M120" s="128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35.25">
      <c r="A121" s="70"/>
      <c r="B121" s="70"/>
      <c r="C121" s="70"/>
      <c r="D121" s="128"/>
      <c r="E121" s="138"/>
      <c r="F121" s="138"/>
      <c r="G121" s="390"/>
      <c r="H121" s="390"/>
      <c r="I121" s="390"/>
      <c r="J121" s="390"/>
      <c r="K121" s="390"/>
      <c r="L121" s="138"/>
      <c r="M121" s="128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35.25">
      <c r="A122" s="70"/>
      <c r="B122" s="70"/>
      <c r="C122" s="70"/>
      <c r="D122" s="128"/>
      <c r="E122" s="138"/>
      <c r="F122" s="138"/>
      <c r="G122" s="390"/>
      <c r="H122" s="390"/>
      <c r="I122" s="390"/>
      <c r="J122" s="390"/>
      <c r="K122" s="390"/>
      <c r="L122" s="138"/>
      <c r="M122" s="128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35.25">
      <c r="A123" s="70"/>
      <c r="B123" s="70"/>
      <c r="C123" s="70"/>
      <c r="D123" s="128"/>
      <c r="E123" s="138"/>
      <c r="F123" s="138"/>
      <c r="G123" s="390"/>
      <c r="H123" s="390"/>
      <c r="I123" s="390"/>
      <c r="J123" s="390"/>
      <c r="K123" s="390"/>
      <c r="L123" s="138"/>
      <c r="M123" s="128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35.25">
      <c r="A124" s="70"/>
      <c r="B124" s="70"/>
      <c r="C124" s="70"/>
      <c r="D124" s="128"/>
      <c r="E124" s="138"/>
      <c r="F124" s="138"/>
      <c r="G124" s="390"/>
      <c r="H124" s="390"/>
      <c r="I124" s="390"/>
      <c r="J124" s="390"/>
      <c r="K124" s="390"/>
      <c r="L124" s="138"/>
      <c r="M124" s="128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35.25">
      <c r="A125" s="70"/>
      <c r="B125" s="70"/>
      <c r="C125" s="70"/>
      <c r="D125" s="128"/>
      <c r="E125" s="138"/>
      <c r="F125" s="138"/>
      <c r="G125" s="390"/>
      <c r="H125" s="390"/>
      <c r="I125" s="390"/>
      <c r="J125" s="390"/>
      <c r="K125" s="390"/>
      <c r="L125" s="138"/>
      <c r="M125" s="128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35.25">
      <c r="A126" s="70"/>
      <c r="B126" s="70"/>
      <c r="C126" s="70"/>
      <c r="D126" s="128"/>
      <c r="E126" s="138"/>
      <c r="F126" s="138"/>
      <c r="G126" s="390"/>
      <c r="H126" s="390"/>
      <c r="I126" s="390"/>
      <c r="J126" s="390"/>
      <c r="K126" s="390"/>
      <c r="L126" s="138"/>
      <c r="M126" s="128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35.25">
      <c r="A127" s="70"/>
      <c r="B127" s="70"/>
      <c r="C127" s="70"/>
      <c r="D127" s="128"/>
      <c r="E127" s="138"/>
      <c r="F127" s="138"/>
      <c r="G127" s="390"/>
      <c r="H127" s="390"/>
      <c r="I127" s="390"/>
      <c r="J127" s="390"/>
      <c r="K127" s="390"/>
      <c r="L127" s="138"/>
      <c r="M127" s="128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35.25">
      <c r="A128" s="70"/>
      <c r="B128" s="70"/>
      <c r="C128" s="70"/>
      <c r="D128" s="128"/>
      <c r="E128" s="138"/>
      <c r="F128" s="138"/>
      <c r="G128" s="390"/>
      <c r="H128" s="390"/>
      <c r="I128" s="390"/>
      <c r="J128" s="390"/>
      <c r="K128" s="390"/>
      <c r="L128" s="138"/>
      <c r="M128" s="128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35.25">
      <c r="A129" s="70"/>
      <c r="B129" s="70"/>
      <c r="C129" s="70"/>
      <c r="D129" s="128"/>
      <c r="E129" s="138"/>
      <c r="F129" s="138"/>
      <c r="G129" s="390"/>
      <c r="H129" s="390"/>
      <c r="I129" s="390"/>
      <c r="J129" s="390"/>
      <c r="K129" s="390"/>
      <c r="L129" s="138"/>
      <c r="M129" s="128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35.25">
      <c r="A130" s="70"/>
      <c r="B130" s="70"/>
      <c r="C130" s="70"/>
      <c r="D130" s="128"/>
      <c r="E130" s="138"/>
      <c r="F130" s="138"/>
      <c r="G130" s="390"/>
      <c r="H130" s="390"/>
      <c r="I130" s="390"/>
      <c r="J130" s="390"/>
      <c r="K130" s="390"/>
      <c r="L130" s="138"/>
      <c r="M130" s="128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35.25">
      <c r="A131" s="70"/>
      <c r="B131" s="70"/>
      <c r="C131" s="70"/>
      <c r="D131" s="128"/>
      <c r="E131" s="138"/>
      <c r="F131" s="138"/>
      <c r="G131" s="390"/>
      <c r="H131" s="390"/>
      <c r="I131" s="390"/>
      <c r="J131" s="390"/>
      <c r="K131" s="390"/>
      <c r="L131" s="138"/>
      <c r="M131" s="128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35.25">
      <c r="A132" s="70"/>
      <c r="B132" s="70"/>
      <c r="C132" s="70"/>
      <c r="D132" s="128"/>
      <c r="E132" s="138"/>
      <c r="F132" s="138"/>
      <c r="G132" s="390"/>
      <c r="H132" s="390"/>
      <c r="I132" s="390"/>
      <c r="J132" s="390"/>
      <c r="K132" s="390"/>
      <c r="L132" s="138"/>
      <c r="M132" s="128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35.25">
      <c r="A133" s="70"/>
      <c r="B133" s="70"/>
      <c r="C133" s="70"/>
      <c r="D133" s="128"/>
      <c r="E133" s="138"/>
      <c r="F133" s="138"/>
      <c r="G133" s="390"/>
      <c r="H133" s="390"/>
      <c r="I133" s="390"/>
      <c r="J133" s="390"/>
      <c r="K133" s="390"/>
      <c r="L133" s="138"/>
      <c r="M133" s="128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35.25">
      <c r="A134" s="70"/>
      <c r="B134" s="70"/>
      <c r="C134" s="70"/>
      <c r="D134" s="128"/>
      <c r="E134" s="138"/>
      <c r="F134" s="138"/>
      <c r="G134" s="390"/>
      <c r="H134" s="390"/>
      <c r="I134" s="390"/>
      <c r="J134" s="390"/>
      <c r="K134" s="390"/>
      <c r="L134" s="138"/>
      <c r="M134" s="128"/>
      <c r="N134" s="4"/>
      <c r="O134" s="4"/>
      <c r="P134" s="4"/>
      <c r="Q134" s="4"/>
      <c r="R134" s="4"/>
      <c r="S134" s="4"/>
      <c r="T134" s="4"/>
      <c r="U134" s="4"/>
      <c r="V134" s="4"/>
      <c r="W134" s="4"/>
    </row>
  </sheetData>
  <sheetProtection/>
  <mergeCells count="42">
    <mergeCell ref="A49:M49"/>
    <mergeCell ref="A21:F21"/>
    <mergeCell ref="C23:C28"/>
    <mergeCell ref="A17:F17"/>
    <mergeCell ref="A29:F29"/>
    <mergeCell ref="C31:C41"/>
    <mergeCell ref="C14:C16"/>
    <mergeCell ref="C7:C9"/>
    <mergeCell ref="A10:F10"/>
    <mergeCell ref="A11:A12"/>
    <mergeCell ref="A19:M19"/>
    <mergeCell ref="A30:M30"/>
    <mergeCell ref="A58:A60"/>
    <mergeCell ref="B50:B56"/>
    <mergeCell ref="C50:C56"/>
    <mergeCell ref="A14:A16"/>
    <mergeCell ref="A18:F18"/>
    <mergeCell ref="A22:M22"/>
    <mergeCell ref="A23:A28"/>
    <mergeCell ref="B43:B45"/>
    <mergeCell ref="A46:F46"/>
    <mergeCell ref="A42:F42"/>
    <mergeCell ref="A50:A56"/>
    <mergeCell ref="A5:K5"/>
    <mergeCell ref="A7:A9"/>
    <mergeCell ref="B7:B9"/>
    <mergeCell ref="B14:B16"/>
    <mergeCell ref="A6:M6"/>
    <mergeCell ref="C43:C45"/>
    <mergeCell ref="B11:B12"/>
    <mergeCell ref="A13:F13"/>
    <mergeCell ref="B23:B28"/>
    <mergeCell ref="A65:F65"/>
    <mergeCell ref="A48:F48"/>
    <mergeCell ref="B31:B41"/>
    <mergeCell ref="A61:F61"/>
    <mergeCell ref="A63:F63"/>
    <mergeCell ref="A57:F57"/>
    <mergeCell ref="A43:A45"/>
    <mergeCell ref="C58:C60"/>
    <mergeCell ref="A31:A41"/>
    <mergeCell ref="B58:B60"/>
  </mergeCells>
  <printOptions/>
  <pageMargins left="0.7" right="0.7" top="0.75" bottom="0.39" header="0.3" footer="0.3"/>
  <pageSetup horizontalDpi="600" verticalDpi="600" orientation="portrait" paperSize="9" scale="2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33" zoomScaleSheetLayoutView="33" zoomScalePageLayoutView="0" workbookViewId="0" topLeftCell="A31">
      <selection activeCell="E19" sqref="E19"/>
    </sheetView>
  </sheetViews>
  <sheetFormatPr defaultColWidth="9.140625" defaultRowHeight="15"/>
  <cols>
    <col min="1" max="1" width="52.00390625" style="56" customWidth="1"/>
    <col min="2" max="3" width="22.7109375" style="56" customWidth="1"/>
    <col min="4" max="4" width="60.28125" style="28" customWidth="1"/>
    <col min="5" max="6" width="20.7109375" style="24" customWidth="1"/>
    <col min="7" max="8" width="20.7109375" style="57" customWidth="1"/>
    <col min="9" max="9" width="24.7109375" style="57" customWidth="1"/>
    <col min="10" max="10" width="20.7109375" style="57" customWidth="1"/>
    <col min="11" max="11" width="28.57421875" style="57" customWidth="1"/>
    <col min="12" max="12" width="28.57421875" style="24" customWidth="1"/>
    <col min="13" max="13" width="24.00390625" style="28" customWidth="1"/>
    <col min="14" max="14" width="9.140625" style="29" customWidth="1"/>
  </cols>
  <sheetData>
    <row r="1" spans="1:13" ht="51.75" customHeight="1">
      <c r="A1" s="70"/>
      <c r="B1" s="127"/>
      <c r="C1" s="127"/>
      <c r="D1" s="127" t="s">
        <v>76</v>
      </c>
      <c r="E1" s="144"/>
      <c r="F1" s="144"/>
      <c r="G1" s="391"/>
      <c r="H1" s="391"/>
      <c r="I1" s="378"/>
      <c r="J1" s="378"/>
      <c r="K1" s="311" t="s">
        <v>293</v>
      </c>
      <c r="L1" s="68"/>
      <c r="M1" s="128"/>
    </row>
    <row r="2" spans="1:13" ht="33.75" customHeight="1">
      <c r="A2" s="70"/>
      <c r="B2" s="127" t="s">
        <v>62</v>
      </c>
      <c r="C2" s="127"/>
      <c r="D2" s="126" t="s">
        <v>63</v>
      </c>
      <c r="E2" s="61"/>
      <c r="F2" s="61"/>
      <c r="G2" s="378"/>
      <c r="H2" s="378"/>
      <c r="I2" s="378"/>
      <c r="J2" s="378"/>
      <c r="K2" s="378"/>
      <c r="L2" s="61"/>
      <c r="M2" s="128"/>
    </row>
    <row r="3" spans="1:13" ht="67.5" customHeight="1">
      <c r="A3" s="46" t="s">
        <v>220</v>
      </c>
      <c r="B3" s="46" t="s">
        <v>0</v>
      </c>
      <c r="C3" s="129" t="s">
        <v>129</v>
      </c>
      <c r="D3" s="46" t="s">
        <v>1</v>
      </c>
      <c r="E3" s="46" t="s">
        <v>2</v>
      </c>
      <c r="F3" s="46" t="s">
        <v>3</v>
      </c>
      <c r="G3" s="379" t="s">
        <v>4</v>
      </c>
      <c r="H3" s="379" t="s">
        <v>5</v>
      </c>
      <c r="I3" s="379" t="s">
        <v>6</v>
      </c>
      <c r="J3" s="379" t="s">
        <v>128</v>
      </c>
      <c r="K3" s="383" t="s">
        <v>7</v>
      </c>
      <c r="L3" s="36" t="s">
        <v>122</v>
      </c>
      <c r="M3" s="46" t="s">
        <v>221</v>
      </c>
    </row>
    <row r="4" spans="1:12" ht="39.75" customHeight="1">
      <c r="A4" s="489" t="s">
        <v>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7"/>
    </row>
    <row r="5" spans="1:13" ht="39.75" customHeight="1">
      <c r="A5" s="526"/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8"/>
    </row>
    <row r="6" spans="1:13" ht="39.75" customHeight="1">
      <c r="A6" s="501" t="s">
        <v>174</v>
      </c>
      <c r="B6" s="482">
        <v>80</v>
      </c>
      <c r="C6" s="482">
        <v>229</v>
      </c>
      <c r="D6" s="41" t="s">
        <v>302</v>
      </c>
      <c r="E6" s="23">
        <v>40</v>
      </c>
      <c r="F6" s="23">
        <v>34.8</v>
      </c>
      <c r="G6" s="125">
        <f>E6*бжу!C12/100</f>
        <v>5.08</v>
      </c>
      <c r="H6" s="125">
        <f>E6*бжу!D12/100</f>
        <v>4.004</v>
      </c>
      <c r="I6" s="125">
        <f>E6*бжу!E12/100</f>
        <v>0.244</v>
      </c>
      <c r="J6" s="125">
        <f>E6*бжу!G12/100</f>
        <v>0</v>
      </c>
      <c r="K6" s="125">
        <f>E6*бжу!F12/100</f>
        <v>54.8</v>
      </c>
      <c r="L6" s="23">
        <v>300</v>
      </c>
      <c r="M6" s="135">
        <f>L6*E6/1000</f>
        <v>12</v>
      </c>
    </row>
    <row r="7" spans="1:13" ht="39.75" customHeight="1">
      <c r="A7" s="501"/>
      <c r="B7" s="482"/>
      <c r="C7" s="482"/>
      <c r="D7" s="41" t="s">
        <v>18</v>
      </c>
      <c r="E7" s="23">
        <v>50</v>
      </c>
      <c r="F7" s="23">
        <v>50</v>
      </c>
      <c r="G7" s="125">
        <f>E7*бжу!C17/100</f>
        <v>1.4</v>
      </c>
      <c r="H7" s="125">
        <f>E7*бжу!D17/100</f>
        <v>1.6</v>
      </c>
      <c r="I7" s="125">
        <f>E7*бжу!E17/100</f>
        <v>4.7</v>
      </c>
      <c r="J7" s="125">
        <f>E7*бжу!G17/100</f>
        <v>0.65</v>
      </c>
      <c r="K7" s="125">
        <f>E7*бжу!F17/100</f>
        <v>29</v>
      </c>
      <c r="L7" s="23">
        <v>46</v>
      </c>
      <c r="M7" s="135">
        <f>L7*E7/1000</f>
        <v>2.3</v>
      </c>
    </row>
    <row r="8" spans="1:13" ht="39.75" customHeight="1">
      <c r="A8" s="501"/>
      <c r="B8" s="482"/>
      <c r="C8" s="482"/>
      <c r="D8" s="41" t="s">
        <v>10</v>
      </c>
      <c r="E8" s="23">
        <v>3</v>
      </c>
      <c r="F8" s="23">
        <v>3</v>
      </c>
      <c r="G8" s="125">
        <f>E8*бжу!C14/100</f>
        <v>0.075</v>
      </c>
      <c r="H8" s="125">
        <f>E8*бжу!D14/100</f>
        <v>1.845</v>
      </c>
      <c r="I8" s="125">
        <f>E8*бжу!E14/100</f>
        <v>0.204</v>
      </c>
      <c r="J8" s="125">
        <f>E8*бжу!G14/100</f>
        <v>0</v>
      </c>
      <c r="K8" s="125">
        <f>E8*бжу!F14/100</f>
        <v>16.98</v>
      </c>
      <c r="L8" s="23">
        <v>500</v>
      </c>
      <c r="M8" s="135">
        <f>L8*E8/1000</f>
        <v>1.5</v>
      </c>
    </row>
    <row r="9" spans="1:13" ht="39.75" customHeight="1">
      <c r="A9" s="479"/>
      <c r="B9" s="479"/>
      <c r="C9" s="479"/>
      <c r="D9" s="479"/>
      <c r="E9" s="479"/>
      <c r="F9" s="479"/>
      <c r="G9" s="381">
        <f>G6+G7+G8</f>
        <v>6.555000000000001</v>
      </c>
      <c r="H9" s="381">
        <f>H6+H7+H8</f>
        <v>7.448999999999999</v>
      </c>
      <c r="I9" s="381">
        <f>I6+I7+I8</f>
        <v>5.148</v>
      </c>
      <c r="J9" s="381">
        <f>J6+J7+J8</f>
        <v>0.65</v>
      </c>
      <c r="K9" s="381">
        <f>K6+K7+K8</f>
        <v>100.78</v>
      </c>
      <c r="L9" s="27"/>
      <c r="M9" s="133">
        <f>SUM(M6:M8)</f>
        <v>15.8</v>
      </c>
    </row>
    <row r="10" spans="1:13" ht="51" customHeight="1">
      <c r="A10" s="480" t="s">
        <v>175</v>
      </c>
      <c r="B10" s="475" t="s">
        <v>216</v>
      </c>
      <c r="C10" s="497" t="s">
        <v>309</v>
      </c>
      <c r="D10" s="37" t="s">
        <v>35</v>
      </c>
      <c r="E10" s="22">
        <v>30</v>
      </c>
      <c r="F10" s="22">
        <v>30</v>
      </c>
      <c r="G10" s="125">
        <f>E10*бжу!C22/100</f>
        <v>2.61</v>
      </c>
      <c r="H10" s="125">
        <f>E10*бжу!D22/100</f>
        <v>0.45</v>
      </c>
      <c r="I10" s="125">
        <f>E10*бжу!E122/100</f>
        <v>0</v>
      </c>
      <c r="J10" s="125">
        <f>E10*бжу!G22/100</f>
        <v>0</v>
      </c>
      <c r="K10" s="125">
        <f>E10*бжу!F22/100</f>
        <v>62.7</v>
      </c>
      <c r="L10" s="22">
        <v>62</v>
      </c>
      <c r="M10" s="135">
        <f>L10*E10/1000</f>
        <v>1.86</v>
      </c>
    </row>
    <row r="11" spans="1:13" ht="42.75" customHeight="1">
      <c r="A11" s="480"/>
      <c r="B11" s="475"/>
      <c r="C11" s="543"/>
      <c r="D11" s="37" t="s">
        <v>113</v>
      </c>
      <c r="E11" s="58">
        <v>5</v>
      </c>
      <c r="F11" s="23">
        <v>5</v>
      </c>
      <c r="G11" s="125">
        <f>E11*бжу!C16/100</f>
        <v>1.185</v>
      </c>
      <c r="H11" s="125">
        <f>E11*бжу!D16/100</f>
        <v>1.464</v>
      </c>
      <c r="I11" s="125">
        <f>E11*бжу!E16/100</f>
        <v>0</v>
      </c>
      <c r="J11" s="125">
        <f>E11*бжу!G16/100</f>
        <v>0.115</v>
      </c>
      <c r="K11" s="125">
        <f>E11*бжу!F16/100</f>
        <v>18.1</v>
      </c>
      <c r="L11" s="22">
        <v>437</v>
      </c>
      <c r="M11" s="135">
        <f>L11*E11/1000</f>
        <v>2.185</v>
      </c>
    </row>
    <row r="12" spans="1:13" ht="39.75" customHeight="1">
      <c r="A12" s="480"/>
      <c r="B12" s="475"/>
      <c r="C12" s="498"/>
      <c r="D12" s="37" t="s">
        <v>59</v>
      </c>
      <c r="E12" s="23">
        <v>5</v>
      </c>
      <c r="F12" s="23">
        <v>5</v>
      </c>
      <c r="G12" s="125">
        <f>E12*бжу!C14/100</f>
        <v>0.125</v>
      </c>
      <c r="H12" s="125">
        <f>E12*бжу!D14/100</f>
        <v>3.075</v>
      </c>
      <c r="I12" s="125">
        <f>E12*бжу!E14/100</f>
        <v>0.34</v>
      </c>
      <c r="J12" s="125">
        <f>E12*бжу!G14/100</f>
        <v>0</v>
      </c>
      <c r="K12" s="125">
        <f>E12*бжу!F14/100</f>
        <v>28.3</v>
      </c>
      <c r="L12" s="23">
        <v>500</v>
      </c>
      <c r="M12" s="135">
        <f>L12*E12/1000</f>
        <v>2.5</v>
      </c>
    </row>
    <row r="13" spans="1:13" ht="39.75" customHeight="1">
      <c r="A13" s="479"/>
      <c r="B13" s="479"/>
      <c r="C13" s="479"/>
      <c r="D13" s="479"/>
      <c r="E13" s="479"/>
      <c r="F13" s="479"/>
      <c r="G13" s="381">
        <f>G10+G11+G12</f>
        <v>3.92</v>
      </c>
      <c r="H13" s="381">
        <f>H10+H11+H12</f>
        <v>4.989</v>
      </c>
      <c r="I13" s="381">
        <f>I10+I11+I12</f>
        <v>0.34</v>
      </c>
      <c r="J13" s="381">
        <f>J10+J11+J12</f>
        <v>0.115</v>
      </c>
      <c r="K13" s="381">
        <f>K10+K11+K12</f>
        <v>109.10000000000001</v>
      </c>
      <c r="L13" s="27"/>
      <c r="M13" s="133">
        <f>SUM(M10:M12)</f>
        <v>6.545</v>
      </c>
    </row>
    <row r="14" spans="1:13" ht="39.75" customHeight="1">
      <c r="A14" s="480" t="s">
        <v>168</v>
      </c>
      <c r="B14" s="482">
        <v>150</v>
      </c>
      <c r="C14" s="482">
        <v>411</v>
      </c>
      <c r="D14" s="37" t="s">
        <v>295</v>
      </c>
      <c r="E14" s="23">
        <v>1</v>
      </c>
      <c r="F14" s="23">
        <v>1</v>
      </c>
      <c r="G14" s="125">
        <f>E14*бжу!C27/100</f>
        <v>0.2</v>
      </c>
      <c r="H14" s="125">
        <f>E14*бжу!D27/100</f>
        <v>0.051</v>
      </c>
      <c r="I14" s="125">
        <f>E14*бжу!E27/100</f>
        <v>0.15</v>
      </c>
      <c r="J14" s="125">
        <f>E14*бжу!G27/100</f>
        <v>0.1</v>
      </c>
      <c r="K14" s="125">
        <f>E14*бжу!F27/100</f>
        <v>0</v>
      </c>
      <c r="L14" s="23">
        <v>555</v>
      </c>
      <c r="M14" s="135">
        <f>L14*E14/1000</f>
        <v>0.555</v>
      </c>
    </row>
    <row r="15" spans="1:13" ht="39.75" customHeight="1">
      <c r="A15" s="481"/>
      <c r="B15" s="481"/>
      <c r="C15" s="482"/>
      <c r="D15" s="37" t="s">
        <v>296</v>
      </c>
      <c r="E15" s="23">
        <v>6</v>
      </c>
      <c r="F15" s="23">
        <v>6</v>
      </c>
      <c r="G15" s="125">
        <f>E15*бжу!C19/100</f>
        <v>0</v>
      </c>
      <c r="H15" s="125">
        <f>E15*бжу!D19/100</f>
        <v>0</v>
      </c>
      <c r="I15" s="125">
        <f>E15*бжу!E19/100</f>
        <v>5.9879999999999995</v>
      </c>
      <c r="J15" s="125">
        <f>E15*бжу!G19/100</f>
        <v>0</v>
      </c>
      <c r="K15" s="125">
        <f>E15*бжу!F19/100</f>
        <v>22.74</v>
      </c>
      <c r="L15" s="23">
        <v>60</v>
      </c>
      <c r="M15" s="135">
        <f>L15*E15/1000</f>
        <v>0.36</v>
      </c>
    </row>
    <row r="16" spans="1:13" ht="39.75" customHeight="1">
      <c r="A16" s="479"/>
      <c r="B16" s="479"/>
      <c r="C16" s="479"/>
      <c r="D16" s="479"/>
      <c r="E16" s="479"/>
      <c r="F16" s="479"/>
      <c r="G16" s="381">
        <f>G14+G15</f>
        <v>0.2</v>
      </c>
      <c r="H16" s="381">
        <f>H14+H15</f>
        <v>0.051</v>
      </c>
      <c r="I16" s="381">
        <f>I14+I15</f>
        <v>6.138</v>
      </c>
      <c r="J16" s="381">
        <f>J14+J15</f>
        <v>0.1</v>
      </c>
      <c r="K16" s="381">
        <f>K14+K15</f>
        <v>22.74</v>
      </c>
      <c r="L16" s="27"/>
      <c r="M16" s="133">
        <f>SUM(M14:M15)</f>
        <v>0.915</v>
      </c>
    </row>
    <row r="17" spans="1:13" ht="39.75" customHeight="1">
      <c r="A17" s="496" t="s">
        <v>24</v>
      </c>
      <c r="B17" s="496"/>
      <c r="C17" s="496"/>
      <c r="D17" s="496"/>
      <c r="E17" s="496"/>
      <c r="F17" s="496"/>
      <c r="G17" s="382">
        <f>G9+G13+G16</f>
        <v>10.675</v>
      </c>
      <c r="H17" s="382">
        <f>H9+H13+H16</f>
        <v>12.488999999999999</v>
      </c>
      <c r="I17" s="382">
        <f>I9+I13+I16</f>
        <v>11.626</v>
      </c>
      <c r="J17" s="382">
        <f>J9+J13+J16</f>
        <v>0.865</v>
      </c>
      <c r="K17" s="382">
        <f>K9+K13+K16</f>
        <v>232.62</v>
      </c>
      <c r="L17" s="249"/>
      <c r="M17" s="250">
        <f>M9+M13+M16</f>
        <v>23.259999999999998</v>
      </c>
    </row>
    <row r="18" spans="1:13" ht="39.75" customHeight="1">
      <c r="A18" s="467" t="s">
        <v>276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9"/>
    </row>
    <row r="19" spans="1:13" ht="39.75" customHeight="1">
      <c r="A19" s="56" t="s">
        <v>9</v>
      </c>
      <c r="B19" s="36">
        <v>75</v>
      </c>
      <c r="C19" s="36"/>
      <c r="D19" s="41" t="s">
        <v>164</v>
      </c>
      <c r="E19" s="23">
        <v>75</v>
      </c>
      <c r="F19" s="23">
        <v>52.5</v>
      </c>
      <c r="G19" s="125">
        <f>E19*бжу!C32/100</f>
        <v>1.125</v>
      </c>
      <c r="H19" s="125">
        <f>E19*бжу!D32/100</f>
        <v>0.05250000000000001</v>
      </c>
      <c r="I19" s="125">
        <f>E19*бжу!E32/100</f>
        <v>11.445</v>
      </c>
      <c r="J19" s="125">
        <f>E19*бжу!G32/100</f>
        <v>5.25</v>
      </c>
      <c r="K19" s="125">
        <f>E19*бжу!F32/100</f>
        <v>46.725</v>
      </c>
      <c r="L19" s="104">
        <v>115</v>
      </c>
      <c r="M19" s="71">
        <f>L19*E19/1000</f>
        <v>8.625</v>
      </c>
    </row>
    <row r="20" spans="1:13" ht="39.75" customHeight="1">
      <c r="A20" s="483" t="s">
        <v>160</v>
      </c>
      <c r="B20" s="484"/>
      <c r="C20" s="484"/>
      <c r="D20" s="484"/>
      <c r="E20" s="484"/>
      <c r="F20" s="485"/>
      <c r="G20" s="382">
        <f>G19</f>
        <v>1.125</v>
      </c>
      <c r="H20" s="382">
        <f>H19</f>
        <v>0.05250000000000001</v>
      </c>
      <c r="I20" s="382">
        <f>I19</f>
        <v>11.445</v>
      </c>
      <c r="J20" s="382">
        <f>J19</f>
        <v>5.25</v>
      </c>
      <c r="K20" s="382">
        <f>K19</f>
        <v>46.725</v>
      </c>
      <c r="L20" s="257"/>
      <c r="M20" s="256">
        <f>M19</f>
        <v>8.625</v>
      </c>
    </row>
    <row r="21" spans="1:13" ht="39.75" customHeight="1">
      <c r="A21" s="467" t="s">
        <v>14</v>
      </c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9"/>
    </row>
    <row r="22" spans="1:14" ht="39.75" customHeight="1">
      <c r="A22" s="544" t="s">
        <v>253</v>
      </c>
      <c r="B22" s="473">
        <v>60</v>
      </c>
      <c r="C22" s="473">
        <v>19</v>
      </c>
      <c r="D22" s="73" t="s">
        <v>17</v>
      </c>
      <c r="E22" s="123">
        <v>15</v>
      </c>
      <c r="F22" s="123">
        <v>12</v>
      </c>
      <c r="G22" s="125">
        <f>E22*бжу!C37/100</f>
        <v>0.195</v>
      </c>
      <c r="H22" s="125">
        <f>E22*бжу!D37/100</f>
        <v>0.012</v>
      </c>
      <c r="I22" s="125">
        <f>E22*бжу!E37/100</f>
        <v>1.008</v>
      </c>
      <c r="J22" s="125">
        <f>E22*бжу!G37/100</f>
        <v>0.6</v>
      </c>
      <c r="K22" s="125">
        <f>E22*бжу!F37/100</f>
        <v>4.08</v>
      </c>
      <c r="L22" s="65">
        <v>50</v>
      </c>
      <c r="M22" s="135">
        <f>L22*E22/1000</f>
        <v>0.75</v>
      </c>
      <c r="N22"/>
    </row>
    <row r="23" spans="1:14" ht="83.25" customHeight="1">
      <c r="A23" s="540"/>
      <c r="B23" s="540"/>
      <c r="C23" s="473"/>
      <c r="D23" s="73" t="s">
        <v>310</v>
      </c>
      <c r="E23" s="123">
        <v>10</v>
      </c>
      <c r="F23" s="123">
        <v>10</v>
      </c>
      <c r="G23" s="125">
        <f>E23*бжу!C45/100</f>
        <v>0.55</v>
      </c>
      <c r="H23" s="125">
        <f>E23*бжу!D45/100</f>
        <v>0.07</v>
      </c>
      <c r="I23" s="125">
        <f>E23*бжу!E45/100</f>
        <v>0.74</v>
      </c>
      <c r="J23" s="125">
        <f>E23*бжу!G45/100</f>
        <v>1</v>
      </c>
      <c r="K23" s="125">
        <f>E23*бжу!F45/100</f>
        <v>7.3</v>
      </c>
      <c r="L23" s="123">
        <v>150</v>
      </c>
      <c r="M23" s="135">
        <f>L23*E23/1000</f>
        <v>1.5</v>
      </c>
      <c r="N23"/>
    </row>
    <row r="24" spans="1:14" ht="39.75" customHeight="1">
      <c r="A24" s="540"/>
      <c r="B24" s="540"/>
      <c r="C24" s="473"/>
      <c r="D24" s="73" t="s">
        <v>297</v>
      </c>
      <c r="E24" s="123">
        <v>2</v>
      </c>
      <c r="F24" s="123">
        <v>2</v>
      </c>
      <c r="G24" s="125">
        <f>E24*бжу!C15/100</f>
        <v>0</v>
      </c>
      <c r="H24" s="125">
        <f>E24*бжу!D15/100</f>
        <v>1.9980000000000002</v>
      </c>
      <c r="I24" s="125">
        <f>E24*бжу!E15/100</f>
        <v>0</v>
      </c>
      <c r="J24" s="125">
        <f>E24*бжу!G15/100</f>
        <v>0</v>
      </c>
      <c r="K24" s="125">
        <f>E24*бжу!F15/100</f>
        <v>17.98</v>
      </c>
      <c r="L24" s="123">
        <v>157</v>
      </c>
      <c r="M24" s="135">
        <f>L24*E24/1000</f>
        <v>0.314</v>
      </c>
      <c r="N24"/>
    </row>
    <row r="25" spans="1:14" ht="39.75" customHeight="1">
      <c r="A25" s="540"/>
      <c r="B25" s="540"/>
      <c r="C25" s="473"/>
      <c r="D25" s="73" t="s">
        <v>41</v>
      </c>
      <c r="E25" s="123">
        <v>50</v>
      </c>
      <c r="F25" s="123">
        <v>36</v>
      </c>
      <c r="G25" s="125">
        <f>E25*бжу!C36/100</f>
        <v>1</v>
      </c>
      <c r="H25" s="125">
        <f>E25*бжу!D36/100</f>
        <v>0.145</v>
      </c>
      <c r="I25" s="125">
        <f>E25*бжу!E36/100</f>
        <v>6.23</v>
      </c>
      <c r="J25" s="125">
        <f>E25*бжу!G36/100</f>
        <v>7.2</v>
      </c>
      <c r="K25" s="125">
        <f>E25*бжу!F36/100</f>
        <v>28.8</v>
      </c>
      <c r="L25" s="123">
        <v>55</v>
      </c>
      <c r="M25" s="135">
        <f>L25*E25/1000</f>
        <v>2.75</v>
      </c>
      <c r="N25"/>
    </row>
    <row r="26" spans="1:14" ht="39.75" customHeight="1">
      <c r="A26" s="540"/>
      <c r="B26" s="540"/>
      <c r="C26" s="473"/>
      <c r="D26" s="73" t="s">
        <v>16</v>
      </c>
      <c r="E26" s="24">
        <v>5</v>
      </c>
      <c r="F26" s="24">
        <v>4.2</v>
      </c>
      <c r="G26" s="125">
        <f>E26*бжу!C38/100</f>
        <v>0.07</v>
      </c>
      <c r="H26" s="125">
        <f>E26*бжу!D38/100</f>
        <v>0</v>
      </c>
      <c r="I26" s="125">
        <f>E26*бжу!E38/100</f>
        <v>0.41150000000000003</v>
      </c>
      <c r="J26" s="125">
        <f>E26*бжу!G38/100</f>
        <v>0.42</v>
      </c>
      <c r="K26" s="125">
        <f>E26*бжу!F38/100</f>
        <v>1.72</v>
      </c>
      <c r="L26" s="24">
        <v>42</v>
      </c>
      <c r="M26" s="135">
        <f>L26*E26/1000</f>
        <v>0.21</v>
      </c>
      <c r="N26"/>
    </row>
    <row r="27" spans="1:14" ht="42" customHeight="1">
      <c r="A27" s="479"/>
      <c r="B27" s="479"/>
      <c r="C27" s="479"/>
      <c r="D27" s="479"/>
      <c r="E27" s="479"/>
      <c r="F27" s="479"/>
      <c r="G27" s="381">
        <f>G22+G23+G24+G26</f>
        <v>0.8150000000000002</v>
      </c>
      <c r="H27" s="381">
        <f>H22+H23+H24+H26</f>
        <v>2.08</v>
      </c>
      <c r="I27" s="381">
        <f>I22+I23+I24+I26</f>
        <v>2.1595</v>
      </c>
      <c r="J27" s="381">
        <f>J22+J23+J24+J26</f>
        <v>2.02</v>
      </c>
      <c r="K27" s="381">
        <f>K22+K23+K24+K26</f>
        <v>31.08</v>
      </c>
      <c r="L27" s="27"/>
      <c r="M27" s="133">
        <f>SUM(M22:M26)</f>
        <v>5.524</v>
      </c>
      <c r="N27"/>
    </row>
    <row r="28" spans="1:14" ht="42" customHeight="1">
      <c r="A28" s="476" t="s">
        <v>182</v>
      </c>
      <c r="B28" s="470">
        <v>150</v>
      </c>
      <c r="C28" s="470">
        <v>63</v>
      </c>
      <c r="D28" s="37" t="s">
        <v>252</v>
      </c>
      <c r="E28" s="23">
        <v>12</v>
      </c>
      <c r="F28" s="23">
        <v>12</v>
      </c>
      <c r="G28" s="125">
        <f>E28*бжу!C24/100</f>
        <v>2.136</v>
      </c>
      <c r="H28" s="125">
        <f>E28*бжу!D24/100</f>
        <v>1.2</v>
      </c>
      <c r="I28" s="125">
        <f>E28*бжу!E24/100</f>
        <v>0</v>
      </c>
      <c r="J28" s="125">
        <f>E28*бжу!G24/100</f>
        <v>0</v>
      </c>
      <c r="K28" s="125">
        <f>E28*бжу!F24/100</f>
        <v>19.44</v>
      </c>
      <c r="L28" s="24">
        <v>506</v>
      </c>
      <c r="M28" s="140">
        <f>L28*E28/1000</f>
        <v>6.072</v>
      </c>
      <c r="N28"/>
    </row>
    <row r="29" spans="1:14" ht="42" customHeight="1">
      <c r="A29" s="477"/>
      <c r="B29" s="471"/>
      <c r="C29" s="471"/>
      <c r="D29" s="37" t="s">
        <v>149</v>
      </c>
      <c r="E29" s="23">
        <v>30</v>
      </c>
      <c r="F29" s="23">
        <v>24</v>
      </c>
      <c r="G29" s="125">
        <f>E29*бжу!C41/100</f>
        <v>0.45</v>
      </c>
      <c r="H29" s="125">
        <f>E29*бжу!D41/100</f>
        <v>0.024</v>
      </c>
      <c r="I29" s="125">
        <f>E29*бжу!E41/100</f>
        <v>2.4</v>
      </c>
      <c r="J29" s="125">
        <f>E29*бжу!G41/100</f>
        <v>2.4</v>
      </c>
      <c r="K29" s="125">
        <f>E29*бжу!F41/100</f>
        <v>10.08</v>
      </c>
      <c r="L29" s="24">
        <v>40</v>
      </c>
      <c r="M29" s="140">
        <f aca="true" t="shared" si="0" ref="M29:M34">L29*E29/1000</f>
        <v>1.2</v>
      </c>
      <c r="N29"/>
    </row>
    <row r="30" spans="1:14" ht="42" customHeight="1">
      <c r="A30" s="477"/>
      <c r="B30" s="471"/>
      <c r="C30" s="471"/>
      <c r="D30" s="37" t="s">
        <v>41</v>
      </c>
      <c r="E30" s="22">
        <v>50</v>
      </c>
      <c r="F30" s="22">
        <v>36</v>
      </c>
      <c r="G30" s="125">
        <f>E30*бжу!C36/100</f>
        <v>1</v>
      </c>
      <c r="H30" s="125">
        <f>E30*бжу!D36/100</f>
        <v>0.145</v>
      </c>
      <c r="I30" s="125">
        <f>E30*бжу!E36/100</f>
        <v>6.23</v>
      </c>
      <c r="J30" s="125">
        <f>E30*бжу!G36/100</f>
        <v>7.2</v>
      </c>
      <c r="K30" s="125">
        <f>E30*бжу!F36/100</f>
        <v>28.8</v>
      </c>
      <c r="L30" s="22">
        <v>55</v>
      </c>
      <c r="M30" s="140">
        <f t="shared" si="0"/>
        <v>2.75</v>
      </c>
      <c r="N30"/>
    </row>
    <row r="31" spans="1:14" ht="42" customHeight="1">
      <c r="A31" s="477"/>
      <c r="B31" s="471"/>
      <c r="C31" s="471"/>
      <c r="D31" s="37" t="s">
        <v>311</v>
      </c>
      <c r="E31" s="22">
        <v>30</v>
      </c>
      <c r="F31" s="22">
        <v>24</v>
      </c>
      <c r="G31" s="125">
        <f>E31*бжу!C340/100</f>
        <v>0</v>
      </c>
      <c r="H31" s="125">
        <f>E31*бжу!D40/100</f>
        <v>0.024</v>
      </c>
      <c r="I31" s="125">
        <f>E31*бжу!E40/100</f>
        <v>1.3679999999999999</v>
      </c>
      <c r="J31" s="125">
        <f>E31*бжу!G40/100</f>
        <v>10.8</v>
      </c>
      <c r="K31" s="125">
        <f>E31*бжу!F40/100</f>
        <v>6.48</v>
      </c>
      <c r="L31" s="22">
        <v>55</v>
      </c>
      <c r="M31" s="140">
        <f t="shared" si="0"/>
        <v>1.65</v>
      </c>
      <c r="N31"/>
    </row>
    <row r="32" spans="1:14" ht="42" customHeight="1">
      <c r="A32" s="477"/>
      <c r="B32" s="471"/>
      <c r="C32" s="471"/>
      <c r="D32" s="37" t="s">
        <v>33</v>
      </c>
      <c r="E32" s="22">
        <v>15</v>
      </c>
      <c r="F32" s="22">
        <v>12</v>
      </c>
      <c r="G32" s="125">
        <f>E32*бжу!C37/100</f>
        <v>0.195</v>
      </c>
      <c r="H32" s="125">
        <f>E32*бжу!D37/100</f>
        <v>0.012</v>
      </c>
      <c r="I32" s="125">
        <f>E32*бжу!E37/100</f>
        <v>1.008</v>
      </c>
      <c r="J32" s="125">
        <f>E32*бжу!G37/100</f>
        <v>0.6</v>
      </c>
      <c r="K32" s="125">
        <f>E32*бжу!F37/100</f>
        <v>4.08</v>
      </c>
      <c r="L32" s="22">
        <v>50</v>
      </c>
      <c r="M32" s="140">
        <f t="shared" si="0"/>
        <v>0.75</v>
      </c>
      <c r="N32"/>
    </row>
    <row r="33" spans="1:14" ht="42" customHeight="1">
      <c r="A33" s="477"/>
      <c r="B33" s="471"/>
      <c r="C33" s="471"/>
      <c r="D33" s="37" t="s">
        <v>297</v>
      </c>
      <c r="E33" s="22">
        <v>1</v>
      </c>
      <c r="F33" s="22">
        <v>1</v>
      </c>
      <c r="G33" s="125">
        <f>E33*бжу!C15/100</f>
        <v>0</v>
      </c>
      <c r="H33" s="125">
        <f>E33*бжу!D15/100</f>
        <v>0.9990000000000001</v>
      </c>
      <c r="I33" s="125">
        <f>E33*бжу!E15/100</f>
        <v>0</v>
      </c>
      <c r="J33" s="125">
        <f>E33*бжу!G15/100</f>
        <v>0</v>
      </c>
      <c r="K33" s="125">
        <f>E33*бжу!F15/100</f>
        <v>8.99</v>
      </c>
      <c r="L33" s="22">
        <v>157</v>
      </c>
      <c r="M33" s="140">
        <f t="shared" si="0"/>
        <v>0.157</v>
      </c>
      <c r="N33"/>
    </row>
    <row r="34" spans="1:14" ht="51.75" customHeight="1">
      <c r="A34" s="478"/>
      <c r="B34" s="472"/>
      <c r="C34" s="472"/>
      <c r="D34" s="37" t="s">
        <v>16</v>
      </c>
      <c r="E34" s="22">
        <v>5</v>
      </c>
      <c r="F34" s="22">
        <v>4.2</v>
      </c>
      <c r="G34" s="125">
        <f>E34*бжу!C38/100</f>
        <v>0.07</v>
      </c>
      <c r="H34" s="125">
        <f>E34*бжу!D38/100</f>
        <v>0</v>
      </c>
      <c r="I34" s="125">
        <f>E34*бжу!E38/100</f>
        <v>0.41150000000000003</v>
      </c>
      <c r="J34" s="125">
        <f>E34*бжу!G38/100</f>
        <v>0.42</v>
      </c>
      <c r="K34" s="125">
        <f>E34*бжу!F38/100</f>
        <v>1.72</v>
      </c>
      <c r="L34" s="22">
        <v>42</v>
      </c>
      <c r="M34" s="140">
        <f t="shared" si="0"/>
        <v>0.21</v>
      </c>
      <c r="N34"/>
    </row>
    <row r="35" spans="1:14" ht="42" customHeight="1">
      <c r="A35" s="479"/>
      <c r="B35" s="479"/>
      <c r="C35" s="479"/>
      <c r="D35" s="479"/>
      <c r="E35" s="479"/>
      <c r="F35" s="479"/>
      <c r="G35" s="381">
        <f>G28+G29+G30+G31+G32+G33+G34</f>
        <v>3.851</v>
      </c>
      <c r="H35" s="381">
        <f>H28+H29+H30+H31+H32+H33+H34</f>
        <v>2.404</v>
      </c>
      <c r="I35" s="381">
        <f>I28+I29+I30+I31+I32+I33+I34</f>
        <v>11.4175</v>
      </c>
      <c r="J35" s="381">
        <f>J28+J29+J30+J31+J32+J33+J34</f>
        <v>21.42</v>
      </c>
      <c r="K35" s="381">
        <f>K28+K29+K30+K31+K32+K33+K34</f>
        <v>79.59</v>
      </c>
      <c r="L35" s="27"/>
      <c r="M35" s="137">
        <f>M28+M29+M30+M31+M32+M33+M34</f>
        <v>12.789000000000001</v>
      </c>
      <c r="N35"/>
    </row>
    <row r="36" spans="1:13" ht="39.75" customHeight="1">
      <c r="A36" s="539" t="s">
        <v>312</v>
      </c>
      <c r="B36" s="533" t="s">
        <v>115</v>
      </c>
      <c r="C36" s="533">
        <v>304</v>
      </c>
      <c r="D36" s="349" t="s">
        <v>249</v>
      </c>
      <c r="E36" s="348">
        <v>63</v>
      </c>
      <c r="F36" s="348">
        <v>63</v>
      </c>
      <c r="G36" s="125">
        <f>E36*бжу!C24/100</f>
        <v>11.214</v>
      </c>
      <c r="H36" s="125">
        <f>E36*бжу!D24/100</f>
        <v>6.3</v>
      </c>
      <c r="I36" s="125">
        <f>E36*бжу!E24/100</f>
        <v>0</v>
      </c>
      <c r="J36" s="125">
        <f>E36*бжу!G24/100</f>
        <v>0</v>
      </c>
      <c r="K36" s="125">
        <f>E36*бжу!F24/100</f>
        <v>102.06</v>
      </c>
      <c r="L36" s="348">
        <v>506</v>
      </c>
      <c r="M36" s="347">
        <f aca="true" t="shared" si="1" ref="M36:M43">L36*E36/1000</f>
        <v>31.878</v>
      </c>
    </row>
    <row r="37" spans="1:13" ht="39.75" customHeight="1">
      <c r="A37" s="538"/>
      <c r="B37" s="538"/>
      <c r="C37" s="533"/>
      <c r="D37" s="349" t="s">
        <v>116</v>
      </c>
      <c r="E37" s="348">
        <v>13</v>
      </c>
      <c r="F37" s="348">
        <v>13</v>
      </c>
      <c r="G37" s="125">
        <f>E37*бжу!C5/100</f>
        <v>0.91</v>
      </c>
      <c r="H37" s="125">
        <f>E37*бжу!D5/100</f>
        <v>0.12869999999999998</v>
      </c>
      <c r="I37" s="125">
        <f>E37*бжу!E5/100</f>
        <v>9.2404</v>
      </c>
      <c r="J37" s="125">
        <f>E37*бжу!G5/100</f>
        <v>0</v>
      </c>
      <c r="K37" s="125">
        <f>E37*бжу!F5/100</f>
        <v>42.51</v>
      </c>
      <c r="L37" s="348">
        <v>60</v>
      </c>
      <c r="M37" s="347">
        <f t="shared" si="1"/>
        <v>0.78</v>
      </c>
    </row>
    <row r="38" spans="1:13" ht="39.75" customHeight="1">
      <c r="A38" s="538"/>
      <c r="B38" s="538"/>
      <c r="C38" s="533"/>
      <c r="D38" s="349" t="s">
        <v>16</v>
      </c>
      <c r="E38" s="348">
        <v>8</v>
      </c>
      <c r="F38" s="348">
        <v>6.72</v>
      </c>
      <c r="G38" s="125">
        <f>E38*бжу!C38/100</f>
        <v>0.11199999999999999</v>
      </c>
      <c r="H38" s="125">
        <f>E38*бжу!D38/100</f>
        <v>0</v>
      </c>
      <c r="I38" s="125">
        <f>E38*бжу!E38/100</f>
        <v>0.6584</v>
      </c>
      <c r="J38" s="125">
        <f>E38*бжу!G38/100</f>
        <v>0.672</v>
      </c>
      <c r="K38" s="125">
        <f>E38*бжу!F38/100</f>
        <v>2.752</v>
      </c>
      <c r="L38" s="348">
        <v>42</v>
      </c>
      <c r="M38" s="347">
        <f t="shared" si="1"/>
        <v>0.336</v>
      </c>
    </row>
    <row r="39" spans="1:13" ht="39.75" customHeight="1">
      <c r="A39" s="538"/>
      <c r="B39" s="538"/>
      <c r="C39" s="533"/>
      <c r="D39" s="345" t="s">
        <v>10</v>
      </c>
      <c r="E39" s="346">
        <v>3</v>
      </c>
      <c r="F39" s="346">
        <v>3</v>
      </c>
      <c r="G39" s="125">
        <f>E39*бжу!C14/100</f>
        <v>0.075</v>
      </c>
      <c r="H39" s="125">
        <f>E39*бжу!D14/100</f>
        <v>1.845</v>
      </c>
      <c r="I39" s="125">
        <f>E39*бжу!E14/100</f>
        <v>0.204</v>
      </c>
      <c r="J39" s="125">
        <f>E39*бжу!G14/100</f>
        <v>0</v>
      </c>
      <c r="K39" s="125">
        <f>E39*бжу!F14/100</f>
        <v>16.98</v>
      </c>
      <c r="L39" s="346">
        <v>500</v>
      </c>
      <c r="M39" s="347">
        <f t="shared" si="1"/>
        <v>1.5</v>
      </c>
    </row>
    <row r="40" spans="1:13" ht="39.75" customHeight="1">
      <c r="A40" s="538"/>
      <c r="B40" s="538"/>
      <c r="C40" s="533"/>
      <c r="D40" s="349" t="s">
        <v>21</v>
      </c>
      <c r="E40" s="348">
        <v>2</v>
      </c>
      <c r="F40" s="348">
        <v>2</v>
      </c>
      <c r="G40" s="125">
        <f>E40*бжу!C21/100</f>
        <v>0.20600000000000002</v>
      </c>
      <c r="H40" s="125">
        <f>E40*бжу!D21/100</f>
        <v>0.022000000000000002</v>
      </c>
      <c r="I40" s="125">
        <f>E40*бжу!E21/100</f>
        <v>1.38</v>
      </c>
      <c r="J40" s="125">
        <f>E40*бжу!G21/100</f>
        <v>0</v>
      </c>
      <c r="K40" s="125">
        <f>E40*бжу!F21/100</f>
        <v>6.68</v>
      </c>
      <c r="L40" s="348">
        <v>40</v>
      </c>
      <c r="M40" s="347">
        <f t="shared" si="1"/>
        <v>0.08</v>
      </c>
    </row>
    <row r="41" spans="1:13" ht="39.75" customHeight="1">
      <c r="A41" s="538"/>
      <c r="B41" s="538"/>
      <c r="C41" s="533"/>
      <c r="D41" s="349" t="s">
        <v>17</v>
      </c>
      <c r="E41" s="348">
        <v>10</v>
      </c>
      <c r="F41" s="348">
        <v>8</v>
      </c>
      <c r="G41" s="125">
        <f>E41*бжу!C37/100</f>
        <v>0.13</v>
      </c>
      <c r="H41" s="125">
        <f>E41*бжу!D37/100</f>
        <v>0.008</v>
      </c>
      <c r="I41" s="125">
        <f>E41*бжу!E37/100</f>
        <v>0.672</v>
      </c>
      <c r="J41" s="125">
        <f>E41*бжу!G37/100</f>
        <v>0.4</v>
      </c>
      <c r="K41" s="125">
        <f>E41*бжу!F37/100</f>
        <v>2.72</v>
      </c>
      <c r="L41" s="348">
        <v>50</v>
      </c>
      <c r="M41" s="347">
        <f t="shared" si="1"/>
        <v>0.5</v>
      </c>
    </row>
    <row r="42" spans="1:13" ht="39.75" customHeight="1">
      <c r="A42" s="538"/>
      <c r="B42" s="538"/>
      <c r="C42" s="533"/>
      <c r="D42" s="364" t="s">
        <v>297</v>
      </c>
      <c r="E42" s="348">
        <v>4</v>
      </c>
      <c r="F42" s="348">
        <v>4</v>
      </c>
      <c r="G42" s="125">
        <f>E42*бжу!C15/100</f>
        <v>0</v>
      </c>
      <c r="H42" s="125">
        <f>E42*бжу!D15/100</f>
        <v>3.9960000000000004</v>
      </c>
      <c r="I42" s="125">
        <f>E42*бжу!E15/100</f>
        <v>0</v>
      </c>
      <c r="J42" s="125">
        <f>E42*бжу!G15/100</f>
        <v>0</v>
      </c>
      <c r="K42" s="125">
        <f>E42*бжу!F15/100</f>
        <v>35.96</v>
      </c>
      <c r="L42" s="352">
        <v>157</v>
      </c>
      <c r="M42" s="347">
        <f t="shared" si="1"/>
        <v>0.628</v>
      </c>
    </row>
    <row r="43" spans="1:13" ht="39.75" customHeight="1">
      <c r="A43" s="538"/>
      <c r="B43" s="538"/>
      <c r="C43" s="533"/>
      <c r="D43" s="345" t="s">
        <v>304</v>
      </c>
      <c r="E43" s="346">
        <v>5</v>
      </c>
      <c r="F43" s="346">
        <v>4.35</v>
      </c>
      <c r="G43" s="125">
        <f>E43*бжу!C12/100</f>
        <v>0.635</v>
      </c>
      <c r="H43" s="125">
        <f>E43*бжу!D12/100</f>
        <v>0.5005</v>
      </c>
      <c r="I43" s="125">
        <f>E43*бжу!E12/100</f>
        <v>0.0305</v>
      </c>
      <c r="J43" s="125">
        <f>E43*бжу!G12/100</f>
        <v>0</v>
      </c>
      <c r="K43" s="125">
        <f>E43*бжу!F12/100</f>
        <v>6.85</v>
      </c>
      <c r="L43" s="346">
        <v>300</v>
      </c>
      <c r="M43" s="347">
        <f t="shared" si="1"/>
        <v>1.5</v>
      </c>
    </row>
    <row r="44" spans="1:13" ht="39.75" customHeight="1">
      <c r="A44" s="479"/>
      <c r="B44" s="479"/>
      <c r="C44" s="479"/>
      <c r="D44" s="479"/>
      <c r="E44" s="479"/>
      <c r="F44" s="479"/>
      <c r="G44" s="381">
        <f>G36+G37+G38+G39+G40+G41+G42+G43</f>
        <v>13.282</v>
      </c>
      <c r="H44" s="381">
        <f>H36+H37+H38+H39+H40+H41+H42+H43</f>
        <v>12.8002</v>
      </c>
      <c r="I44" s="381">
        <f>I36+I37+I38+I39+I40+I41+I42+I43</f>
        <v>12.185300000000002</v>
      </c>
      <c r="J44" s="381">
        <f>J36+J37+J38+J39+J40+J41+J42+J43</f>
        <v>1.072</v>
      </c>
      <c r="K44" s="381">
        <f>K36+K37+K38+K39+K40+K41+K42+K43</f>
        <v>216.512</v>
      </c>
      <c r="L44" s="27"/>
      <c r="M44" s="133">
        <f>M36+M37+M38+M39+M40+M41+M42+M43</f>
        <v>37.202</v>
      </c>
    </row>
    <row r="45" spans="1:13" ht="39.75" customHeight="1">
      <c r="A45" s="120" t="s">
        <v>108</v>
      </c>
      <c r="B45" s="36">
        <v>150</v>
      </c>
      <c r="C45" s="36">
        <v>397</v>
      </c>
      <c r="D45" s="37" t="s">
        <v>109</v>
      </c>
      <c r="E45" s="23">
        <v>16</v>
      </c>
      <c r="F45" s="23">
        <v>16</v>
      </c>
      <c r="G45" s="125">
        <f>E45*бжу!C20/100</f>
        <v>0</v>
      </c>
      <c r="H45" s="125">
        <f>E45*бжу!D20/100</f>
        <v>0</v>
      </c>
      <c r="I45" s="125">
        <f>E45*бжу!E20/100</f>
        <v>14.72</v>
      </c>
      <c r="J45" s="125">
        <f>E45*бжу!G20/100</f>
        <v>0</v>
      </c>
      <c r="K45" s="125">
        <f>E45*бжу!F20/100</f>
        <v>58.88</v>
      </c>
      <c r="L45" s="23">
        <v>86</v>
      </c>
      <c r="M45" s="134">
        <f>E45*L45/1000</f>
        <v>1.376</v>
      </c>
    </row>
    <row r="46" spans="1:13" ht="39.75" customHeight="1">
      <c r="A46" s="479"/>
      <c r="B46" s="479"/>
      <c r="C46" s="479"/>
      <c r="D46" s="479"/>
      <c r="E46" s="479"/>
      <c r="F46" s="479"/>
      <c r="G46" s="381">
        <f>G45</f>
        <v>0</v>
      </c>
      <c r="H46" s="381">
        <f>H45</f>
        <v>0</v>
      </c>
      <c r="I46" s="381">
        <f>I45</f>
        <v>14.72</v>
      </c>
      <c r="J46" s="381">
        <f>J45</f>
        <v>0</v>
      </c>
      <c r="K46" s="381">
        <f>K45</f>
        <v>58.88</v>
      </c>
      <c r="L46" s="27"/>
      <c r="M46" s="133">
        <f>SUM(M45:M45)</f>
        <v>1.376</v>
      </c>
    </row>
    <row r="47" spans="1:13" ht="39.75" customHeight="1">
      <c r="A47" s="56" t="s">
        <v>34</v>
      </c>
      <c r="B47" s="46">
        <v>25</v>
      </c>
      <c r="C47" s="46"/>
      <c r="D47" s="41" t="s">
        <v>19</v>
      </c>
      <c r="E47" s="23">
        <v>25</v>
      </c>
      <c r="F47" s="23">
        <v>25</v>
      </c>
      <c r="G47" s="381">
        <f>E47*бжу!C23/100</f>
        <v>1.65</v>
      </c>
      <c r="H47" s="381">
        <f>E47*бжу!D23/100</f>
        <v>0.3</v>
      </c>
      <c r="I47" s="381">
        <f>E47*бжу!E23/100</f>
        <v>8.825</v>
      </c>
      <c r="J47" s="381">
        <f>E47*бжу!G23/100</f>
        <v>0</v>
      </c>
      <c r="K47" s="381">
        <f>E47*бжу!F23/100</f>
        <v>45.25</v>
      </c>
      <c r="L47" s="23">
        <v>62</v>
      </c>
      <c r="M47" s="136">
        <f>L47*E47/1000</f>
        <v>1.55</v>
      </c>
    </row>
    <row r="48" spans="1:13" ht="39.75" customHeight="1">
      <c r="A48" s="496" t="s">
        <v>23</v>
      </c>
      <c r="B48" s="496"/>
      <c r="C48" s="496"/>
      <c r="D48" s="496"/>
      <c r="E48" s="496"/>
      <c r="F48" s="496"/>
      <c r="G48" s="382">
        <f>G27+G35+G44+G46+G47</f>
        <v>19.598</v>
      </c>
      <c r="H48" s="382">
        <f>H27+H35+H44+H46+H47</f>
        <v>17.5842</v>
      </c>
      <c r="I48" s="382">
        <f>I27+I35+I44+I46+I47</f>
        <v>49.3073</v>
      </c>
      <c r="J48" s="382">
        <f>J27+J35+J44+J46+J47</f>
        <v>24.512</v>
      </c>
      <c r="K48" s="382">
        <f>K27+K35+K44+K46+K47</f>
        <v>431.312</v>
      </c>
      <c r="L48" s="249"/>
      <c r="M48" s="250">
        <f>M27+M35+M44+M46+M47</f>
        <v>58.440999999999995</v>
      </c>
    </row>
    <row r="49" spans="1:13" ht="39.75" customHeight="1">
      <c r="A49" s="541" t="s">
        <v>20</v>
      </c>
      <c r="B49" s="542"/>
      <c r="C49" s="542"/>
      <c r="D49" s="468"/>
      <c r="E49" s="468"/>
      <c r="F49" s="468"/>
      <c r="G49" s="468"/>
      <c r="H49" s="468"/>
      <c r="I49" s="468"/>
      <c r="J49" s="468"/>
      <c r="K49" s="468"/>
      <c r="L49" s="468"/>
      <c r="M49" s="469"/>
    </row>
    <row r="50" spans="1:13" ht="39.75" customHeight="1">
      <c r="A50" s="535" t="s">
        <v>286</v>
      </c>
      <c r="B50" s="470" t="s">
        <v>279</v>
      </c>
      <c r="C50" s="470">
        <v>245</v>
      </c>
      <c r="D50" s="264" t="s">
        <v>21</v>
      </c>
      <c r="E50" s="123">
        <v>18</v>
      </c>
      <c r="F50" s="123">
        <v>18</v>
      </c>
      <c r="G50" s="125">
        <f>E50*бжу!C21/100</f>
        <v>1.854</v>
      </c>
      <c r="H50" s="125">
        <f>E50*бжу!D21/100</f>
        <v>0.198</v>
      </c>
      <c r="I50" s="125">
        <f>E50*бжу!E21/100</f>
        <v>12.42</v>
      </c>
      <c r="J50" s="125">
        <f>E50*бжу!G21/100</f>
        <v>0</v>
      </c>
      <c r="K50" s="125">
        <f>E50*бжу!F21/100</f>
        <v>60.12</v>
      </c>
      <c r="L50" s="24">
        <v>40</v>
      </c>
      <c r="M50" s="135">
        <f>L50*E50/1000</f>
        <v>0.72</v>
      </c>
    </row>
    <row r="51" spans="1:13" ht="39.75" customHeight="1">
      <c r="A51" s="536"/>
      <c r="B51" s="471"/>
      <c r="C51" s="471"/>
      <c r="D51" s="264" t="s">
        <v>229</v>
      </c>
      <c r="E51" s="123">
        <v>90</v>
      </c>
      <c r="F51" s="123">
        <v>90</v>
      </c>
      <c r="G51" s="125">
        <f>E51*бжу!C13/100</f>
        <v>15.03</v>
      </c>
      <c r="H51" s="125">
        <f>E51*бжу!D13/100</f>
        <v>8.1</v>
      </c>
      <c r="I51" s="125">
        <f>E51*бжу!E13/100</f>
        <v>3.6</v>
      </c>
      <c r="J51" s="125">
        <f>E51*бжу!G13/100</f>
        <v>0.45</v>
      </c>
      <c r="K51" s="125">
        <f>E51*бжу!F13/100</f>
        <v>143.1</v>
      </c>
      <c r="L51" s="24">
        <v>217.8</v>
      </c>
      <c r="M51" s="135">
        <f aca="true" t="shared" si="2" ref="M51:M56">L51*E51/1000</f>
        <v>19.602</v>
      </c>
    </row>
    <row r="52" spans="1:13" ht="39.75" customHeight="1">
      <c r="A52" s="536"/>
      <c r="B52" s="471"/>
      <c r="C52" s="471"/>
      <c r="D52" s="265" t="s">
        <v>307</v>
      </c>
      <c r="E52" s="354">
        <v>4</v>
      </c>
      <c r="F52" s="23">
        <v>3.48</v>
      </c>
      <c r="G52" s="125">
        <f>E52*бжу!C12/100</f>
        <v>0.508</v>
      </c>
      <c r="H52" s="125">
        <f>E52*бжу!D12/100</f>
        <v>0.4004</v>
      </c>
      <c r="I52" s="125">
        <f>E52*бжу!E12/100</f>
        <v>0.024399999999999998</v>
      </c>
      <c r="J52" s="125">
        <f>E52*бжу!G12/100</f>
        <v>0</v>
      </c>
      <c r="K52" s="125">
        <f>E52*бжу!F12/100</f>
        <v>5.48</v>
      </c>
      <c r="L52" s="24">
        <v>300</v>
      </c>
      <c r="M52" s="135">
        <f t="shared" si="2"/>
        <v>1.2</v>
      </c>
    </row>
    <row r="53" spans="1:13" ht="39.75" customHeight="1">
      <c r="A53" s="536"/>
      <c r="B53" s="471"/>
      <c r="C53" s="471"/>
      <c r="D53" s="265" t="s">
        <v>296</v>
      </c>
      <c r="E53" s="23">
        <v>5</v>
      </c>
      <c r="F53" s="23">
        <v>5</v>
      </c>
      <c r="G53" s="125">
        <f>E53*бжу!C19/100</f>
        <v>0</v>
      </c>
      <c r="H53" s="125">
        <f>E53*бжу!D19/100</f>
        <v>0</v>
      </c>
      <c r="I53" s="125">
        <f>E53*бжу!E19/100</f>
        <v>4.99</v>
      </c>
      <c r="J53" s="125">
        <f>E53*бжу!G19/100</f>
        <v>0</v>
      </c>
      <c r="K53" s="125">
        <f>E53*бжу!F19/100</f>
        <v>18.95</v>
      </c>
      <c r="L53" s="24">
        <v>60</v>
      </c>
      <c r="M53" s="135">
        <f t="shared" si="2"/>
        <v>0.3</v>
      </c>
    </row>
    <row r="54" spans="1:13" ht="39.75" customHeight="1">
      <c r="A54" s="536"/>
      <c r="B54" s="471"/>
      <c r="C54" s="471"/>
      <c r="D54" s="265" t="s">
        <v>10</v>
      </c>
      <c r="E54" s="58">
        <v>3</v>
      </c>
      <c r="F54" s="23">
        <v>3</v>
      </c>
      <c r="G54" s="125">
        <f>E54*бжу!C14/100</f>
        <v>0.075</v>
      </c>
      <c r="H54" s="125">
        <f>E54*бжу!D14/100</f>
        <v>1.845</v>
      </c>
      <c r="I54" s="125">
        <f>E54*бжу!E14/100</f>
        <v>0.204</v>
      </c>
      <c r="J54" s="125">
        <f>E54*бжу!G14/100</f>
        <v>0</v>
      </c>
      <c r="K54" s="125">
        <f>E54*бжу!F14/100</f>
        <v>16.98</v>
      </c>
      <c r="L54" s="24">
        <v>500</v>
      </c>
      <c r="M54" s="135">
        <f t="shared" si="2"/>
        <v>1.5</v>
      </c>
    </row>
    <row r="55" spans="1:13" ht="39.75" customHeight="1">
      <c r="A55" s="536"/>
      <c r="B55" s="471"/>
      <c r="C55" s="471"/>
      <c r="D55" s="265" t="s">
        <v>297</v>
      </c>
      <c r="E55" s="58">
        <v>2</v>
      </c>
      <c r="F55" s="23">
        <v>2</v>
      </c>
      <c r="G55" s="125">
        <f>E55*бжу!C15/100</f>
        <v>0</v>
      </c>
      <c r="H55" s="125">
        <f>E55*бжу!D15/100</f>
        <v>1.9980000000000002</v>
      </c>
      <c r="I55" s="125">
        <f>E55*бжу!E15/100</f>
        <v>0</v>
      </c>
      <c r="J55" s="125">
        <f>E55*бжу!G15/100</f>
        <v>0</v>
      </c>
      <c r="K55" s="125">
        <f>E55*бжу!F15/100</f>
        <v>17.98</v>
      </c>
      <c r="L55" s="24">
        <v>157</v>
      </c>
      <c r="M55" s="135">
        <f t="shared" si="2"/>
        <v>0.314</v>
      </c>
    </row>
    <row r="56" spans="1:13" ht="39.75" customHeight="1">
      <c r="A56" s="537"/>
      <c r="B56" s="472"/>
      <c r="C56" s="472"/>
      <c r="D56" s="351" t="s">
        <v>153</v>
      </c>
      <c r="E56" s="123">
        <v>5</v>
      </c>
      <c r="F56" s="123">
        <v>5</v>
      </c>
      <c r="G56" s="125">
        <f>E56*бжу!C18/100</f>
        <v>0.04</v>
      </c>
      <c r="H56" s="125">
        <f>E56*бжу!D18/100</f>
        <v>0</v>
      </c>
      <c r="I56" s="125">
        <f>E56*бжу!E18/100</f>
        <v>4.015</v>
      </c>
      <c r="J56" s="125">
        <f>E56*бжу!G18/100</f>
        <v>0.1</v>
      </c>
      <c r="K56" s="125">
        <f>E56*бжу!F18/100</f>
        <v>15.7</v>
      </c>
      <c r="L56" s="24">
        <v>393</v>
      </c>
      <c r="M56" s="135">
        <f t="shared" si="2"/>
        <v>1.965</v>
      </c>
    </row>
    <row r="57" spans="1:13" ht="39.75" customHeight="1">
      <c r="A57" s="526"/>
      <c r="B57" s="527"/>
      <c r="C57" s="527"/>
      <c r="D57" s="527"/>
      <c r="E57" s="527"/>
      <c r="F57" s="528"/>
      <c r="G57" s="381">
        <f>G50+G51+G52+G53+G54+G55+G56</f>
        <v>17.506999999999998</v>
      </c>
      <c r="H57" s="381">
        <f>H50+H51+H52+H53+H54+H55+H56</f>
        <v>12.5414</v>
      </c>
      <c r="I57" s="381">
        <f>I50+I51+I52+I53+I54+I55+I56</f>
        <v>25.2534</v>
      </c>
      <c r="J57" s="381">
        <f>J50+J51+J52+J53+J54+J55+J56</f>
        <v>0.55</v>
      </c>
      <c r="K57" s="381">
        <f>K50+K51+K52+K53+K54+K55+K56</f>
        <v>278.30999999999995</v>
      </c>
      <c r="L57" s="27"/>
      <c r="M57" s="133">
        <f>SUM(M50:M56)</f>
        <v>25.601</v>
      </c>
    </row>
    <row r="58" spans="1:13" ht="39.75" customHeight="1">
      <c r="A58" s="501" t="s">
        <v>39</v>
      </c>
      <c r="B58" s="486">
        <v>150</v>
      </c>
      <c r="C58" s="486">
        <v>416</v>
      </c>
      <c r="D58" s="33" t="s">
        <v>313</v>
      </c>
      <c r="E58" s="23">
        <v>1</v>
      </c>
      <c r="F58" s="23">
        <v>1</v>
      </c>
      <c r="G58" s="125">
        <f>E58*бжу!C29/100</f>
        <v>0.135</v>
      </c>
      <c r="H58" s="125">
        <f>E58*бжу!D29/100</f>
        <v>0.54</v>
      </c>
      <c r="I58" s="125">
        <f>E58*бжу!E29/100</f>
        <v>0.18600000000000003</v>
      </c>
      <c r="J58" s="125">
        <f>E58*бжу!G29/100</f>
        <v>0</v>
      </c>
      <c r="K58" s="125">
        <f>E58*бжу!F29/100</f>
        <v>6.1</v>
      </c>
      <c r="L58" s="23">
        <v>605</v>
      </c>
      <c r="M58" s="135">
        <f>L58*E58/1000</f>
        <v>0.605</v>
      </c>
    </row>
    <row r="59" spans="1:13" ht="39.75" customHeight="1">
      <c r="A59" s="501"/>
      <c r="B59" s="502"/>
      <c r="C59" s="486"/>
      <c r="D59" s="33" t="s">
        <v>32</v>
      </c>
      <c r="E59" s="23">
        <v>100</v>
      </c>
      <c r="F59" s="23">
        <v>100</v>
      </c>
      <c r="G59" s="125">
        <f>E59*бжу!C17/100</f>
        <v>2.8</v>
      </c>
      <c r="H59" s="125">
        <f>E59*бжу!D17/100</f>
        <v>3.2</v>
      </c>
      <c r="I59" s="125">
        <f>E59*бжу!E17/100</f>
        <v>9.4</v>
      </c>
      <c r="J59" s="125">
        <f>E59*бжу!G17/100</f>
        <v>1.3</v>
      </c>
      <c r="K59" s="125">
        <f>E59*бжу!F17/100</f>
        <v>58</v>
      </c>
      <c r="L59" s="23">
        <v>46</v>
      </c>
      <c r="M59" s="135">
        <f>L59*E59/1000</f>
        <v>4.6</v>
      </c>
    </row>
    <row r="60" spans="1:13" ht="39.75" customHeight="1">
      <c r="A60" s="501"/>
      <c r="B60" s="502"/>
      <c r="C60" s="486"/>
      <c r="D60" s="41" t="s">
        <v>296</v>
      </c>
      <c r="E60" s="23">
        <v>6</v>
      </c>
      <c r="F60" s="23">
        <v>6</v>
      </c>
      <c r="G60" s="125">
        <f>E60*бжу!C19/100</f>
        <v>0</v>
      </c>
      <c r="H60" s="125">
        <f>E60*бжу!D19/100</f>
        <v>0</v>
      </c>
      <c r="I60" s="125">
        <f>E60*бжу!E19/100</f>
        <v>5.9879999999999995</v>
      </c>
      <c r="J60" s="125">
        <f>E60*бжу!G19/100</f>
        <v>0</v>
      </c>
      <c r="K60" s="125">
        <f>E60*бжу!F19/100</f>
        <v>22.74</v>
      </c>
      <c r="L60" s="23">
        <v>60</v>
      </c>
      <c r="M60" s="135">
        <f>L60*E60/1000</f>
        <v>0.36</v>
      </c>
    </row>
    <row r="61" spans="1:13" ht="39.75" customHeight="1">
      <c r="A61" s="501"/>
      <c r="B61" s="501"/>
      <c r="C61" s="501"/>
      <c r="D61" s="501"/>
      <c r="E61" s="501"/>
      <c r="F61" s="501"/>
      <c r="G61" s="381">
        <f>G58+G59+G60</f>
        <v>2.9349999999999996</v>
      </c>
      <c r="H61" s="381">
        <f>H58+H59+H60</f>
        <v>3.74</v>
      </c>
      <c r="I61" s="381">
        <f>I58+I59+I60</f>
        <v>15.574</v>
      </c>
      <c r="J61" s="381">
        <f>J58+J59+J60</f>
        <v>1.3</v>
      </c>
      <c r="K61" s="381">
        <f>K58+K59+K60</f>
        <v>86.83999999999999</v>
      </c>
      <c r="L61" s="27"/>
      <c r="M61" s="133">
        <f>M58+M59+M60</f>
        <v>5.565</v>
      </c>
    </row>
    <row r="62" spans="1:13" ht="39.75" customHeight="1">
      <c r="A62" s="496" t="s">
        <v>25</v>
      </c>
      <c r="B62" s="496"/>
      <c r="C62" s="496"/>
      <c r="D62" s="496"/>
      <c r="E62" s="496"/>
      <c r="F62" s="496"/>
      <c r="G62" s="382">
        <f>G57+G61</f>
        <v>20.441999999999997</v>
      </c>
      <c r="H62" s="382">
        <f>H57+H61</f>
        <v>16.281399999999998</v>
      </c>
      <c r="I62" s="382">
        <f>I57+I61</f>
        <v>40.8274</v>
      </c>
      <c r="J62" s="382">
        <f>J57+J61</f>
        <v>1.85</v>
      </c>
      <c r="K62" s="382">
        <f>K57+K61</f>
        <v>365.1499999999999</v>
      </c>
      <c r="L62" s="249"/>
      <c r="M62" s="250">
        <f>M57+M61</f>
        <v>31.166</v>
      </c>
    </row>
    <row r="63" spans="1:14" ht="39.75" customHeight="1">
      <c r="A63" s="385" t="s">
        <v>219</v>
      </c>
      <c r="B63" s="359">
        <v>3</v>
      </c>
      <c r="C63" s="359"/>
      <c r="D63" s="365" t="s">
        <v>218</v>
      </c>
      <c r="E63" s="282">
        <v>3</v>
      </c>
      <c r="F63" s="282">
        <v>3</v>
      </c>
      <c r="G63" s="382"/>
      <c r="H63" s="382"/>
      <c r="I63" s="382"/>
      <c r="J63" s="382"/>
      <c r="K63" s="382"/>
      <c r="L63" s="282">
        <v>10.3</v>
      </c>
      <c r="M63" s="250">
        <f>E63*L63/1000</f>
        <v>0.030900000000000004</v>
      </c>
      <c r="N63"/>
    </row>
    <row r="64" spans="1:13" ht="39.75" customHeight="1">
      <c r="A64" s="499" t="s">
        <v>26</v>
      </c>
      <c r="B64" s="499"/>
      <c r="C64" s="499"/>
      <c r="D64" s="499"/>
      <c r="E64" s="499"/>
      <c r="F64" s="499"/>
      <c r="G64" s="266">
        <f>G17+G20+G48+G62</f>
        <v>51.839999999999996</v>
      </c>
      <c r="H64" s="266">
        <f>H17+H20+H48+H62</f>
        <v>46.4071</v>
      </c>
      <c r="I64" s="266">
        <f>I17+I20+I48+I62</f>
        <v>113.2057</v>
      </c>
      <c r="J64" s="266">
        <f>J17+J20+J48+J62</f>
        <v>32.477000000000004</v>
      </c>
      <c r="K64" s="266">
        <f>K17+K20+K48+K62</f>
        <v>1075.807</v>
      </c>
      <c r="L64" s="251"/>
      <c r="M64" s="252">
        <f>M17+M20+M48+M62+M63</f>
        <v>121.52289999999999</v>
      </c>
    </row>
    <row r="65" spans="4:12" ht="35.25">
      <c r="D65" s="41"/>
      <c r="E65" s="23"/>
      <c r="F65" s="23"/>
      <c r="G65" s="125"/>
      <c r="H65" s="125"/>
      <c r="I65" s="125"/>
      <c r="J65" s="125"/>
      <c r="K65" s="125"/>
      <c r="L65" s="23"/>
    </row>
    <row r="67" ht="35.25">
      <c r="B67" s="56" t="s">
        <v>27</v>
      </c>
    </row>
  </sheetData>
  <sheetProtection/>
  <mergeCells count="43">
    <mergeCell ref="A4:K4"/>
    <mergeCell ref="A9:F9"/>
    <mergeCell ref="A13:F13"/>
    <mergeCell ref="A6:A8"/>
    <mergeCell ref="A14:A15"/>
    <mergeCell ref="A18:M18"/>
    <mergeCell ref="A27:F27"/>
    <mergeCell ref="C6:C8"/>
    <mergeCell ref="B6:B8"/>
    <mergeCell ref="C10:C12"/>
    <mergeCell ref="A10:A12"/>
    <mergeCell ref="A17:F17"/>
    <mergeCell ref="A22:A26"/>
    <mergeCell ref="C50:C56"/>
    <mergeCell ref="C58:C60"/>
    <mergeCell ref="A5:M5"/>
    <mergeCell ref="B10:B12"/>
    <mergeCell ref="A28:A34"/>
    <mergeCell ref="A35:F35"/>
    <mergeCell ref="A16:F16"/>
    <mergeCell ref="B14:B15"/>
    <mergeCell ref="C14:C15"/>
    <mergeCell ref="C22:C26"/>
    <mergeCell ref="C28:C34"/>
    <mergeCell ref="A64:F64"/>
    <mergeCell ref="A46:F46"/>
    <mergeCell ref="A48:F48"/>
    <mergeCell ref="A57:F57"/>
    <mergeCell ref="A62:F62"/>
    <mergeCell ref="A61:F61"/>
    <mergeCell ref="B58:B60"/>
    <mergeCell ref="A49:M49"/>
    <mergeCell ref="B50:B56"/>
    <mergeCell ref="A58:A60"/>
    <mergeCell ref="A50:A56"/>
    <mergeCell ref="C36:C43"/>
    <mergeCell ref="A20:F20"/>
    <mergeCell ref="A44:F44"/>
    <mergeCell ref="B36:B43"/>
    <mergeCell ref="A36:A43"/>
    <mergeCell ref="A21:M21"/>
    <mergeCell ref="B22:B26"/>
    <mergeCell ref="B28:B34"/>
  </mergeCells>
  <printOptions/>
  <pageMargins left="0.7" right="0.7" top="0.75" bottom="0.75" header="0.3" footer="0.3"/>
  <pageSetup horizontalDpi="600" verticalDpi="600" orientation="portrait" paperSize="9" scale="23" r:id="rId1"/>
  <rowBreaks count="1" manualBreakCount="1">
    <brk id="6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35" zoomScaleNormal="89" zoomScaleSheetLayoutView="35" zoomScalePageLayoutView="0" workbookViewId="0" topLeftCell="A31">
      <selection activeCell="G19" sqref="G19"/>
    </sheetView>
  </sheetViews>
  <sheetFormatPr defaultColWidth="9.140625" defaultRowHeight="15"/>
  <cols>
    <col min="1" max="1" width="68.8515625" style="145" customWidth="1"/>
    <col min="2" max="2" width="26.7109375" style="145" customWidth="1"/>
    <col min="3" max="3" width="27.7109375" style="145" customWidth="1"/>
    <col min="4" max="4" width="59.57421875" style="154" customWidth="1"/>
    <col min="5" max="6" width="20.7109375" style="153" customWidth="1"/>
    <col min="7" max="8" width="20.7109375" style="57" customWidth="1"/>
    <col min="9" max="9" width="24.7109375" style="57" customWidth="1"/>
    <col min="10" max="10" width="20.7109375" style="57" customWidth="1"/>
    <col min="11" max="11" width="28.57421875" style="57" customWidth="1"/>
    <col min="12" max="12" width="29.140625" style="153" customWidth="1"/>
    <col min="13" max="13" width="25.00390625" style="153" customWidth="1"/>
  </cols>
  <sheetData>
    <row r="1" spans="1:13" ht="35.25">
      <c r="A1" s="145" t="s">
        <v>27</v>
      </c>
      <c r="B1" s="145" t="s">
        <v>111</v>
      </c>
      <c r="D1" s="145" t="s">
        <v>75</v>
      </c>
      <c r="E1" s="146"/>
      <c r="F1" s="146"/>
      <c r="G1" s="391"/>
      <c r="H1" s="391"/>
      <c r="I1" s="378"/>
      <c r="J1" s="378"/>
      <c r="K1" s="311" t="s">
        <v>293</v>
      </c>
      <c r="L1" s="147"/>
      <c r="M1" s="148"/>
    </row>
    <row r="2" spans="2:13" ht="35.25">
      <c r="B2" s="145" t="s">
        <v>62</v>
      </c>
      <c r="D2" s="146" t="s">
        <v>78</v>
      </c>
      <c r="E2" s="146"/>
      <c r="F2" s="146"/>
      <c r="G2" s="378"/>
      <c r="H2" s="378"/>
      <c r="I2" s="378"/>
      <c r="J2" s="378"/>
      <c r="K2" s="378"/>
      <c r="L2" s="146"/>
      <c r="M2" s="148"/>
    </row>
    <row r="3" spans="1:13" ht="75.75" customHeight="1">
      <c r="A3" s="46" t="s">
        <v>220</v>
      </c>
      <c r="B3" s="46" t="s">
        <v>0</v>
      </c>
      <c r="C3" s="36" t="s">
        <v>129</v>
      </c>
      <c r="D3" s="46" t="s">
        <v>1</v>
      </c>
      <c r="E3" s="46" t="s">
        <v>2</v>
      </c>
      <c r="F3" s="46" t="s">
        <v>3</v>
      </c>
      <c r="G3" s="379" t="s">
        <v>4</v>
      </c>
      <c r="H3" s="379" t="s">
        <v>5</v>
      </c>
      <c r="I3" s="379" t="s">
        <v>6</v>
      </c>
      <c r="J3" s="379" t="s">
        <v>128</v>
      </c>
      <c r="K3" s="383" t="s">
        <v>7</v>
      </c>
      <c r="L3" s="36" t="s">
        <v>122</v>
      </c>
      <c r="M3" s="46" t="s">
        <v>221</v>
      </c>
    </row>
    <row r="4" spans="1:13" ht="39.75" customHeight="1">
      <c r="A4" s="507" t="s">
        <v>8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9"/>
    </row>
    <row r="5" spans="1:13" ht="39.75" customHeight="1">
      <c r="A5" s="530"/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2"/>
    </row>
    <row r="6" spans="1:13" ht="39.75" customHeight="1">
      <c r="A6" s="501" t="s">
        <v>174</v>
      </c>
      <c r="B6" s="482">
        <v>120</v>
      </c>
      <c r="C6" s="482">
        <v>229</v>
      </c>
      <c r="D6" s="48" t="s">
        <v>314</v>
      </c>
      <c r="E6" s="150">
        <v>60</v>
      </c>
      <c r="F6" s="47">
        <v>52.2</v>
      </c>
      <c r="G6" s="125">
        <f>E6*бжу!C12/100</f>
        <v>7.62</v>
      </c>
      <c r="H6" s="125">
        <f>E6*бжу!D12/100</f>
        <v>6.006</v>
      </c>
      <c r="I6" s="125">
        <f>E6*бжу!E12/100</f>
        <v>0.366</v>
      </c>
      <c r="J6" s="125">
        <f>E6*бжу!G12/100</f>
        <v>0</v>
      </c>
      <c r="K6" s="125">
        <f>E6*бжу!F12/100</f>
        <v>82.2</v>
      </c>
      <c r="L6" s="47">
        <v>300</v>
      </c>
      <c r="M6" s="140">
        <f>L6*E6/1000</f>
        <v>18</v>
      </c>
    </row>
    <row r="7" spans="1:13" ht="39.75" customHeight="1">
      <c r="A7" s="501"/>
      <c r="B7" s="482"/>
      <c r="C7" s="482"/>
      <c r="D7" s="48" t="s">
        <v>18</v>
      </c>
      <c r="E7" s="47">
        <v>50</v>
      </c>
      <c r="F7" s="47">
        <v>50</v>
      </c>
      <c r="G7" s="125">
        <f>E7*бжу!C17/100</f>
        <v>1.4</v>
      </c>
      <c r="H7" s="125">
        <f>E7*бжу!D17/100</f>
        <v>1.6</v>
      </c>
      <c r="I7" s="125">
        <f>E7*бжу!E17/100</f>
        <v>4.7</v>
      </c>
      <c r="J7" s="125">
        <f>E7*бжу!G17/100</f>
        <v>0.65</v>
      </c>
      <c r="K7" s="125">
        <f>E7*бжу!F17/100</f>
        <v>29</v>
      </c>
      <c r="L7" s="47">
        <v>46</v>
      </c>
      <c r="M7" s="140">
        <f>L7*E7/1000</f>
        <v>2.3</v>
      </c>
    </row>
    <row r="8" spans="1:13" ht="39.75" customHeight="1">
      <c r="A8" s="501"/>
      <c r="B8" s="482"/>
      <c r="C8" s="482"/>
      <c r="D8" s="48" t="s">
        <v>10</v>
      </c>
      <c r="E8" s="47">
        <v>3</v>
      </c>
      <c r="F8" s="47">
        <v>3</v>
      </c>
      <c r="G8" s="125">
        <f>E8*бжу!C14/100</f>
        <v>0.075</v>
      </c>
      <c r="H8" s="125">
        <f>E8*бжу!D14/100</f>
        <v>1.845</v>
      </c>
      <c r="I8" s="125">
        <f>E8*бжу!E14/100</f>
        <v>0.204</v>
      </c>
      <c r="J8" s="125">
        <f>E8*бжу!G14/100</f>
        <v>0</v>
      </c>
      <c r="K8" s="125">
        <f>E8*бжу!F14/100</f>
        <v>16.98</v>
      </c>
      <c r="L8" s="47">
        <v>500</v>
      </c>
      <c r="M8" s="140">
        <f>L8*E8/1000</f>
        <v>1.5</v>
      </c>
    </row>
    <row r="9" spans="1:13" ht="39.75" customHeight="1">
      <c r="A9" s="487"/>
      <c r="B9" s="487"/>
      <c r="C9" s="487"/>
      <c r="D9" s="487"/>
      <c r="E9" s="487"/>
      <c r="F9" s="487"/>
      <c r="G9" s="381">
        <f>G6+G7+G8</f>
        <v>9.094999999999999</v>
      </c>
      <c r="H9" s="381">
        <f>H6+H7+H8</f>
        <v>9.451</v>
      </c>
      <c r="I9" s="381">
        <f>I6+I7+I8</f>
        <v>5.27</v>
      </c>
      <c r="J9" s="381">
        <f>J6+J7+J8</f>
        <v>0.65</v>
      </c>
      <c r="K9" s="381">
        <f>K6+K7+K8</f>
        <v>128.18</v>
      </c>
      <c r="L9" s="46"/>
      <c r="M9" s="137">
        <f>SUM(M6:M8)</f>
        <v>21.8</v>
      </c>
    </row>
    <row r="10" spans="1:13" ht="39.75" customHeight="1">
      <c r="A10" s="480" t="s">
        <v>178</v>
      </c>
      <c r="B10" s="475" t="s">
        <v>290</v>
      </c>
      <c r="C10" s="475" t="s">
        <v>309</v>
      </c>
      <c r="D10" s="37" t="s">
        <v>11</v>
      </c>
      <c r="E10" s="22">
        <v>35</v>
      </c>
      <c r="F10" s="22">
        <v>35</v>
      </c>
      <c r="G10" s="125">
        <f>E10*бжу!C22/100</f>
        <v>3.045</v>
      </c>
      <c r="H10" s="125">
        <f>E10*бжу!D22/100</f>
        <v>0.525</v>
      </c>
      <c r="I10" s="125">
        <f>E10*бжу!E122/100</f>
        <v>0</v>
      </c>
      <c r="J10" s="125">
        <f>E10*бжу!G22/100</f>
        <v>0</v>
      </c>
      <c r="K10" s="125">
        <f>E10*бжу!F22/100</f>
        <v>73.15</v>
      </c>
      <c r="L10" s="22">
        <v>62</v>
      </c>
      <c r="M10" s="140">
        <f>L10*E10/1000</f>
        <v>2.17</v>
      </c>
    </row>
    <row r="11" spans="1:13" ht="39.75" customHeight="1">
      <c r="A11" s="480"/>
      <c r="B11" s="486"/>
      <c r="C11" s="475"/>
      <c r="D11" s="37" t="s">
        <v>113</v>
      </c>
      <c r="E11" s="150">
        <v>10</v>
      </c>
      <c r="F11" s="47">
        <v>10</v>
      </c>
      <c r="G11" s="125">
        <f>E11*бжу!C16/100</f>
        <v>2.37</v>
      </c>
      <c r="H11" s="125">
        <f>E11*бжу!D16/100</f>
        <v>2.928</v>
      </c>
      <c r="I11" s="125">
        <f>E11*бжу!E16/100</f>
        <v>0</v>
      </c>
      <c r="J11" s="125">
        <f>E11*бжу!G16/100</f>
        <v>0.23</v>
      </c>
      <c r="K11" s="125">
        <f>E11*бжу!F16/100</f>
        <v>36.2</v>
      </c>
      <c r="L11" s="22">
        <v>437</v>
      </c>
      <c r="M11" s="140">
        <f>L11*E11/1000</f>
        <v>4.37</v>
      </c>
    </row>
    <row r="12" spans="1:13" ht="39.75" customHeight="1">
      <c r="A12" s="480"/>
      <c r="B12" s="486"/>
      <c r="C12" s="475"/>
      <c r="D12" s="37" t="s">
        <v>10</v>
      </c>
      <c r="E12" s="22">
        <v>8</v>
      </c>
      <c r="F12" s="22">
        <v>8</v>
      </c>
      <c r="G12" s="125">
        <f>E12*бжу!C14/100</f>
        <v>0.2</v>
      </c>
      <c r="H12" s="125">
        <f>E12*бжу!D14/100</f>
        <v>4.92</v>
      </c>
      <c r="I12" s="125">
        <f>E12*бжу!E14/100</f>
        <v>0.544</v>
      </c>
      <c r="J12" s="125">
        <f>E12*бжу!G14/100</f>
        <v>0</v>
      </c>
      <c r="K12" s="125">
        <f>E12*бжу!F14/100</f>
        <v>45.28</v>
      </c>
      <c r="L12" s="47">
        <v>500</v>
      </c>
      <c r="M12" s="140">
        <f>L12*E12/1000</f>
        <v>4</v>
      </c>
    </row>
    <row r="13" spans="1:13" ht="39.75" customHeight="1">
      <c r="A13" s="487"/>
      <c r="B13" s="487"/>
      <c r="C13" s="487"/>
      <c r="D13" s="487"/>
      <c r="E13" s="487"/>
      <c r="F13" s="487"/>
      <c r="G13" s="381">
        <f>G10+G11+G12</f>
        <v>5.615</v>
      </c>
      <c r="H13" s="381">
        <f>H10+H11+H12</f>
        <v>8.373</v>
      </c>
      <c r="I13" s="381">
        <f>I10+I11+I12</f>
        <v>0.544</v>
      </c>
      <c r="J13" s="381">
        <f>J10+J11+J12</f>
        <v>0.23</v>
      </c>
      <c r="K13" s="381">
        <f>K10+K11+K12</f>
        <v>154.63</v>
      </c>
      <c r="L13" s="46"/>
      <c r="M13" s="137">
        <f>SUM(M10:M12)</f>
        <v>10.54</v>
      </c>
    </row>
    <row r="14" spans="1:13" ht="39.75" customHeight="1">
      <c r="A14" s="501" t="s">
        <v>168</v>
      </c>
      <c r="B14" s="482">
        <v>200</v>
      </c>
      <c r="C14" s="482">
        <v>411</v>
      </c>
      <c r="D14" s="48" t="s">
        <v>296</v>
      </c>
      <c r="E14" s="47">
        <v>6</v>
      </c>
      <c r="F14" s="47">
        <v>6</v>
      </c>
      <c r="G14" s="125">
        <f>E14*бжу!C19/100</f>
        <v>0</v>
      </c>
      <c r="H14" s="125">
        <f>E14*бжу!D19/100</f>
        <v>0</v>
      </c>
      <c r="I14" s="125">
        <f>E14*бжу!E19/100</f>
        <v>5.9879999999999995</v>
      </c>
      <c r="J14" s="125">
        <f>E14*бжу!G19/100</f>
        <v>0</v>
      </c>
      <c r="K14" s="125">
        <f>E14*бжу!F19/100</f>
        <v>22.74</v>
      </c>
      <c r="L14" s="47">
        <v>60</v>
      </c>
      <c r="M14" s="140">
        <f>L14*E14/1000</f>
        <v>0.36</v>
      </c>
    </row>
    <row r="15" spans="1:13" ht="39.75" customHeight="1">
      <c r="A15" s="501"/>
      <c r="B15" s="482"/>
      <c r="C15" s="482"/>
      <c r="D15" s="48" t="s">
        <v>295</v>
      </c>
      <c r="E15" s="47">
        <v>1</v>
      </c>
      <c r="F15" s="47">
        <v>1</v>
      </c>
      <c r="G15" s="125">
        <f>E15*бжу!C27/100</f>
        <v>0.2</v>
      </c>
      <c r="H15" s="125">
        <f>E15*бжу!D27/100</f>
        <v>0.051</v>
      </c>
      <c r="I15" s="125">
        <f>E15*бжу!E27/100</f>
        <v>0.15</v>
      </c>
      <c r="J15" s="125">
        <f>E15*бжу!G27/100</f>
        <v>0.1</v>
      </c>
      <c r="K15" s="125">
        <f>E15*бжу!F27/100</f>
        <v>0</v>
      </c>
      <c r="L15" s="47">
        <v>555</v>
      </c>
      <c r="M15" s="140">
        <f>L15*E15/1000</f>
        <v>0.555</v>
      </c>
    </row>
    <row r="16" spans="1:13" ht="39.75" customHeight="1">
      <c r="A16" s="487"/>
      <c r="B16" s="487"/>
      <c r="C16" s="487"/>
      <c r="D16" s="487"/>
      <c r="E16" s="487"/>
      <c r="F16" s="487"/>
      <c r="G16" s="381">
        <f>G14+G15</f>
        <v>0.2</v>
      </c>
      <c r="H16" s="381">
        <f>H14+H15</f>
        <v>0.051</v>
      </c>
      <c r="I16" s="381">
        <f>I14+I15</f>
        <v>6.138</v>
      </c>
      <c r="J16" s="381">
        <f>J14+J15</f>
        <v>0.1</v>
      </c>
      <c r="K16" s="381">
        <f>K14+K15</f>
        <v>22.74</v>
      </c>
      <c r="L16" s="46"/>
      <c r="M16" s="137">
        <f>SUM(M14:M15)</f>
        <v>0.915</v>
      </c>
    </row>
    <row r="17" spans="1:13" ht="39.75" customHeight="1">
      <c r="A17" s="545" t="s">
        <v>24</v>
      </c>
      <c r="B17" s="545"/>
      <c r="C17" s="545"/>
      <c r="D17" s="545"/>
      <c r="E17" s="545"/>
      <c r="F17" s="545"/>
      <c r="G17" s="382">
        <f>G9+G13+G16</f>
        <v>14.909999999999998</v>
      </c>
      <c r="H17" s="382">
        <f>H9+H13+H16</f>
        <v>17.874999999999996</v>
      </c>
      <c r="I17" s="382">
        <f>I9+I13+I16</f>
        <v>11.952</v>
      </c>
      <c r="J17" s="382">
        <f>J9+J13+J16</f>
        <v>0.98</v>
      </c>
      <c r="K17" s="382">
        <f>K9+K13+K16</f>
        <v>305.55</v>
      </c>
      <c r="L17" s="267"/>
      <c r="M17" s="262">
        <f>M9+M13+M16</f>
        <v>33.255</v>
      </c>
    </row>
    <row r="18" spans="1:13" ht="39.75" customHeight="1">
      <c r="A18" s="507" t="s">
        <v>276</v>
      </c>
      <c r="B18" s="508"/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9"/>
    </row>
    <row r="19" spans="1:13" ht="39.75" customHeight="1">
      <c r="A19" s="143" t="s">
        <v>9</v>
      </c>
      <c r="B19" s="247">
        <v>90</v>
      </c>
      <c r="C19" s="247"/>
      <c r="D19" s="149" t="s">
        <v>165</v>
      </c>
      <c r="E19" s="139">
        <v>90</v>
      </c>
      <c r="F19" s="139">
        <v>63</v>
      </c>
      <c r="G19" s="125">
        <f>E19*бжу!C32/100</f>
        <v>1.35</v>
      </c>
      <c r="H19" s="125">
        <f>E19*бжу!D32/100</f>
        <v>0.063</v>
      </c>
      <c r="I19" s="125">
        <f>E19*бжу!E32/100</f>
        <v>13.734000000000002</v>
      </c>
      <c r="J19" s="125">
        <f>E19*бжу!G32/100</f>
        <v>6.3</v>
      </c>
      <c r="K19" s="125">
        <f>E19*бжу!F32/100</f>
        <v>56.07</v>
      </c>
      <c r="L19" s="151">
        <v>115</v>
      </c>
      <c r="M19" s="141">
        <f>L19*E19/1000</f>
        <v>10.35</v>
      </c>
    </row>
    <row r="20" spans="1:13" ht="39.75" customHeight="1">
      <c r="A20" s="548" t="s">
        <v>277</v>
      </c>
      <c r="B20" s="549"/>
      <c r="C20" s="549"/>
      <c r="D20" s="549"/>
      <c r="E20" s="549"/>
      <c r="F20" s="550"/>
      <c r="G20" s="382">
        <f>G19</f>
        <v>1.35</v>
      </c>
      <c r="H20" s="382">
        <f>H19</f>
        <v>0.063</v>
      </c>
      <c r="I20" s="382">
        <f>I19</f>
        <v>13.734000000000002</v>
      </c>
      <c r="J20" s="382">
        <f>J19</f>
        <v>6.3</v>
      </c>
      <c r="K20" s="382">
        <f>K19</f>
        <v>56.07</v>
      </c>
      <c r="L20" s="268"/>
      <c r="M20" s="263">
        <f>M19</f>
        <v>10.35</v>
      </c>
    </row>
    <row r="21" spans="1:13" ht="39.75" customHeight="1">
      <c r="A21" s="507" t="s">
        <v>14</v>
      </c>
      <c r="B21" s="508"/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9"/>
    </row>
    <row r="22" spans="1:13" ht="39.75" customHeight="1">
      <c r="A22" s="544" t="s">
        <v>253</v>
      </c>
      <c r="B22" s="473">
        <v>80</v>
      </c>
      <c r="C22" s="473">
        <v>19</v>
      </c>
      <c r="D22" s="73" t="s">
        <v>17</v>
      </c>
      <c r="E22" s="123">
        <v>25</v>
      </c>
      <c r="F22" s="123">
        <v>20</v>
      </c>
      <c r="G22" s="125">
        <f>E22*бжу!C37/100</f>
        <v>0.325</v>
      </c>
      <c r="H22" s="125">
        <f>E22*бжу!D37/100</f>
        <v>0.02</v>
      </c>
      <c r="I22" s="125">
        <f>E22*бжу!E37/100</f>
        <v>1.68</v>
      </c>
      <c r="J22" s="125">
        <f>E22*бжу!G37/100</f>
        <v>1</v>
      </c>
      <c r="K22" s="125">
        <f>E22*бжу!F37/100</f>
        <v>6.8</v>
      </c>
      <c r="L22" s="65">
        <v>50</v>
      </c>
      <c r="M22" s="135">
        <f>L22*E22/1000</f>
        <v>1.25</v>
      </c>
    </row>
    <row r="23" spans="1:13" ht="82.5" customHeight="1">
      <c r="A23" s="540"/>
      <c r="B23" s="540"/>
      <c r="C23" s="473"/>
      <c r="D23" s="73" t="s">
        <v>315</v>
      </c>
      <c r="E23" s="123">
        <v>16</v>
      </c>
      <c r="F23" s="123">
        <v>16</v>
      </c>
      <c r="G23" s="125">
        <f>E23*бжу!C45/100</f>
        <v>0.88</v>
      </c>
      <c r="H23" s="125">
        <f>E23*бжу!D45/100</f>
        <v>0.11199999999999999</v>
      </c>
      <c r="I23" s="125">
        <f>E23*бжу!E45/100</f>
        <v>1.1840000000000002</v>
      </c>
      <c r="J23" s="125">
        <f>E23*бжу!G45/100</f>
        <v>1.6</v>
      </c>
      <c r="K23" s="125">
        <f>E23*бжу!F45/100</f>
        <v>11.68</v>
      </c>
      <c r="L23" s="123">
        <v>150</v>
      </c>
      <c r="M23" s="135">
        <f>L23*E23/1000</f>
        <v>2.4</v>
      </c>
    </row>
    <row r="24" spans="1:13" ht="39.75" customHeight="1">
      <c r="A24" s="540"/>
      <c r="B24" s="540"/>
      <c r="C24" s="473"/>
      <c r="D24" s="73" t="s">
        <v>297</v>
      </c>
      <c r="E24" s="123">
        <v>4</v>
      </c>
      <c r="F24" s="123">
        <v>4</v>
      </c>
      <c r="G24" s="125">
        <f>E24*бжу!C15/100</f>
        <v>0</v>
      </c>
      <c r="H24" s="125">
        <f>E24*бжу!D15/100</f>
        <v>3.9960000000000004</v>
      </c>
      <c r="I24" s="125">
        <f>E24*бжу!E15/100</f>
        <v>0</v>
      </c>
      <c r="J24" s="125">
        <f>E24*бжу!G15/100</f>
        <v>0</v>
      </c>
      <c r="K24" s="125">
        <f>E24*бжу!F15/100</f>
        <v>35.96</v>
      </c>
      <c r="L24" s="123">
        <v>157</v>
      </c>
      <c r="M24" s="135">
        <f>L24*E24/1000</f>
        <v>0.628</v>
      </c>
    </row>
    <row r="25" spans="1:13" ht="39.75" customHeight="1">
      <c r="A25" s="540"/>
      <c r="B25" s="540"/>
      <c r="C25" s="473"/>
      <c r="D25" s="73" t="s">
        <v>41</v>
      </c>
      <c r="E25" s="123">
        <v>70</v>
      </c>
      <c r="F25" s="123">
        <v>50.4</v>
      </c>
      <c r="G25" s="125">
        <f>E25*бжу!C36/100</f>
        <v>1.4</v>
      </c>
      <c r="H25" s="125">
        <f>E25*бжу!D36/100</f>
        <v>0.20299999999999996</v>
      </c>
      <c r="I25" s="125">
        <f>E25*бжу!E36/100</f>
        <v>8.722000000000001</v>
      </c>
      <c r="J25" s="125">
        <f>E25*бжу!G36/100</f>
        <v>10.08</v>
      </c>
      <c r="K25" s="125">
        <f>E25*бжу!F36/100</f>
        <v>40.32</v>
      </c>
      <c r="L25" s="123">
        <v>55</v>
      </c>
      <c r="M25" s="135">
        <f>L25*E25/1000</f>
        <v>3.85</v>
      </c>
    </row>
    <row r="26" spans="1:13" ht="39.75" customHeight="1">
      <c r="A26" s="540"/>
      <c r="B26" s="540"/>
      <c r="C26" s="473"/>
      <c r="D26" s="73" t="s">
        <v>16</v>
      </c>
      <c r="E26" s="24">
        <v>5</v>
      </c>
      <c r="F26" s="24">
        <v>4.2</v>
      </c>
      <c r="G26" s="125">
        <f>E26*бжу!C38/100</f>
        <v>0.07</v>
      </c>
      <c r="H26" s="125">
        <f>E26*бжу!D38/100</f>
        <v>0</v>
      </c>
      <c r="I26" s="125">
        <f>E26*бжу!E38/100</f>
        <v>0.41150000000000003</v>
      </c>
      <c r="J26" s="125">
        <f>E26*бжу!G38/100</f>
        <v>0.42</v>
      </c>
      <c r="K26" s="125">
        <f>E26*бжу!F38/100</f>
        <v>1.72</v>
      </c>
      <c r="L26" s="24">
        <v>42</v>
      </c>
      <c r="M26" s="135">
        <f>L26*E26/1000</f>
        <v>0.21</v>
      </c>
    </row>
    <row r="27" spans="1:13" ht="42" customHeight="1">
      <c r="A27" s="479"/>
      <c r="B27" s="479"/>
      <c r="C27" s="479"/>
      <c r="D27" s="479"/>
      <c r="E27" s="479"/>
      <c r="F27" s="479"/>
      <c r="G27" s="381">
        <f>G22+G23+G24+G26</f>
        <v>1.2750000000000001</v>
      </c>
      <c r="H27" s="381">
        <f>H22+H23+H24+H26</f>
        <v>4.128</v>
      </c>
      <c r="I27" s="381">
        <f>I22+I23+I24+I26</f>
        <v>3.2755</v>
      </c>
      <c r="J27" s="381">
        <f>J22+J23+J24+J26</f>
        <v>3.02</v>
      </c>
      <c r="K27" s="381">
        <f>K22+K23+K24+K26</f>
        <v>56.16</v>
      </c>
      <c r="L27" s="27"/>
      <c r="M27" s="133">
        <f>SUM(M22:M26)</f>
        <v>8.338000000000001</v>
      </c>
    </row>
    <row r="28" spans="1:13" s="8" customFormat="1" ht="39.75" customHeight="1">
      <c r="A28" s="476" t="s">
        <v>182</v>
      </c>
      <c r="B28" s="159"/>
      <c r="C28" s="159"/>
      <c r="D28" s="41" t="s">
        <v>249</v>
      </c>
      <c r="E28" s="23">
        <v>15</v>
      </c>
      <c r="F28" s="23">
        <v>15</v>
      </c>
      <c r="G28" s="125">
        <f>E28*бжу!C24/100</f>
        <v>2.67</v>
      </c>
      <c r="H28" s="125">
        <f>E28*бжу!D24/100</f>
        <v>1.5</v>
      </c>
      <c r="I28" s="125">
        <f>E28*бжу!E24/100</f>
        <v>0</v>
      </c>
      <c r="J28" s="125">
        <f>E28*бжу!G24/100</f>
        <v>0</v>
      </c>
      <c r="K28" s="125">
        <f>E28*бжу!F24/100</f>
        <v>24.3</v>
      </c>
      <c r="L28" s="23">
        <v>506</v>
      </c>
      <c r="M28" s="140">
        <f>E28*L28/1000</f>
        <v>7.59</v>
      </c>
    </row>
    <row r="29" spans="1:13" ht="43.5" customHeight="1">
      <c r="A29" s="477"/>
      <c r="B29" s="246"/>
      <c r="C29" s="246"/>
      <c r="D29" s="41" t="s">
        <v>41</v>
      </c>
      <c r="E29" s="23">
        <v>90</v>
      </c>
      <c r="F29" s="23">
        <v>64.8</v>
      </c>
      <c r="G29" s="125">
        <f>E29*бжу!C36/100</f>
        <v>1.8</v>
      </c>
      <c r="H29" s="125">
        <f>E29*бжу!D36/100</f>
        <v>0.26099999999999995</v>
      </c>
      <c r="I29" s="125">
        <f>E29*бжу!E36/100</f>
        <v>11.214</v>
      </c>
      <c r="J29" s="125">
        <f>E29*бжу!G36/100</f>
        <v>12.96</v>
      </c>
      <c r="K29" s="125">
        <f>E29*бжу!F36/100</f>
        <v>51.84</v>
      </c>
      <c r="L29" s="23">
        <v>55</v>
      </c>
      <c r="M29" s="140">
        <f aca="true" t="shared" si="0" ref="M29:M34">E29*L29/1000</f>
        <v>4.95</v>
      </c>
    </row>
    <row r="30" spans="1:13" ht="43.5" customHeight="1">
      <c r="A30" s="477"/>
      <c r="B30" s="400"/>
      <c r="C30" s="400"/>
      <c r="D30" s="41" t="s">
        <v>311</v>
      </c>
      <c r="E30" s="23">
        <v>60</v>
      </c>
      <c r="F30" s="23">
        <v>48</v>
      </c>
      <c r="G30" s="125">
        <f>E30*бжу!C40/100</f>
        <v>1.08</v>
      </c>
      <c r="H30" s="125">
        <f>E30*бжу!D40/100</f>
        <v>0.048</v>
      </c>
      <c r="I30" s="125">
        <f>E30*бжу!E40/100</f>
        <v>2.7359999999999998</v>
      </c>
      <c r="J30" s="125">
        <f>E30*бжу!G40/100</f>
        <v>21.6</v>
      </c>
      <c r="K30" s="125">
        <f>E30*бжу!F40/100</f>
        <v>12.96</v>
      </c>
      <c r="L30" s="23">
        <v>55</v>
      </c>
      <c r="M30" s="140">
        <f t="shared" si="0"/>
        <v>3.3</v>
      </c>
    </row>
    <row r="31" spans="1:13" ht="43.5" customHeight="1">
      <c r="A31" s="477"/>
      <c r="B31" s="400" t="s">
        <v>151</v>
      </c>
      <c r="C31" s="400" t="s">
        <v>150</v>
      </c>
      <c r="D31" s="41" t="s">
        <v>33</v>
      </c>
      <c r="E31" s="23">
        <v>20</v>
      </c>
      <c r="F31" s="23">
        <v>16</v>
      </c>
      <c r="G31" s="125">
        <f>E31*бжу!C37/100</f>
        <v>0.26</v>
      </c>
      <c r="H31" s="125">
        <f>E31*бжу!D37/100</f>
        <v>0.016</v>
      </c>
      <c r="I31" s="125">
        <f>E31*бжу!E37/100</f>
        <v>1.344</v>
      </c>
      <c r="J31" s="125">
        <f>E31*бжу!G37/100</f>
        <v>0.8</v>
      </c>
      <c r="K31" s="125">
        <f>E31*бжу!F37/100</f>
        <v>5.44</v>
      </c>
      <c r="L31" s="23">
        <v>50</v>
      </c>
      <c r="M31" s="140">
        <f t="shared" si="0"/>
        <v>1</v>
      </c>
    </row>
    <row r="32" spans="1:13" ht="43.5" customHeight="1">
      <c r="A32" s="477"/>
      <c r="B32" s="246"/>
      <c r="C32" s="246" t="s">
        <v>316</v>
      </c>
      <c r="D32" s="41" t="s">
        <v>16</v>
      </c>
      <c r="E32" s="23">
        <v>10</v>
      </c>
      <c r="F32" s="23">
        <v>8.4</v>
      </c>
      <c r="G32" s="125">
        <f>E32*бжу!C38/100</f>
        <v>0.14</v>
      </c>
      <c r="H32" s="125">
        <f>E32*бжу!D38/100</f>
        <v>0</v>
      </c>
      <c r="I32" s="125">
        <f>E32*бжу!E38/100</f>
        <v>0.8230000000000001</v>
      </c>
      <c r="J32" s="125">
        <f>E32*бжу!G38/100</f>
        <v>0.84</v>
      </c>
      <c r="K32" s="125">
        <f>E32*бжу!F38/100</f>
        <v>3.44</v>
      </c>
      <c r="L32" s="23">
        <v>42</v>
      </c>
      <c r="M32" s="140">
        <f t="shared" si="0"/>
        <v>0.42</v>
      </c>
    </row>
    <row r="33" spans="1:13" ht="43.5" customHeight="1">
      <c r="A33" s="477"/>
      <c r="B33" s="246"/>
      <c r="C33" s="246"/>
      <c r="D33" s="41" t="s">
        <v>149</v>
      </c>
      <c r="E33" s="23">
        <v>60</v>
      </c>
      <c r="F33" s="23">
        <v>48</v>
      </c>
      <c r="G33" s="125">
        <f>E33*бжу!C41/100</f>
        <v>0.9</v>
      </c>
      <c r="H33" s="125">
        <f>E33*бжу!D41/100</f>
        <v>0.048</v>
      </c>
      <c r="I33" s="125">
        <f>E33*бжу!E41/100</f>
        <v>4.8</v>
      </c>
      <c r="J33" s="125">
        <f>E33*бжу!G41/100</f>
        <v>4.8</v>
      </c>
      <c r="K33" s="125">
        <f>E33*бжу!F41/100</f>
        <v>20.16</v>
      </c>
      <c r="L33" s="23">
        <v>40</v>
      </c>
      <c r="M33" s="140">
        <f t="shared" si="0"/>
        <v>2.4</v>
      </c>
    </row>
    <row r="34" spans="1:13" ht="43.5" customHeight="1">
      <c r="A34" s="478"/>
      <c r="B34" s="160"/>
      <c r="C34" s="160"/>
      <c r="D34" s="41" t="s">
        <v>297</v>
      </c>
      <c r="E34" s="23">
        <v>2</v>
      </c>
      <c r="F34" s="23">
        <v>2</v>
      </c>
      <c r="G34" s="125">
        <f>E34*бжу!C15/100</f>
        <v>0</v>
      </c>
      <c r="H34" s="125">
        <f>E34*бжу!D15/100</f>
        <v>1.9980000000000002</v>
      </c>
      <c r="I34" s="125">
        <f>E34*бжу!E15/100</f>
        <v>0</v>
      </c>
      <c r="J34" s="125">
        <f>E34*бжу!G15/100</f>
        <v>0</v>
      </c>
      <c r="K34" s="125">
        <f>E34*бжу!F15/100</f>
        <v>17.98</v>
      </c>
      <c r="L34" s="23">
        <v>157</v>
      </c>
      <c r="M34" s="140">
        <f t="shared" si="0"/>
        <v>0.314</v>
      </c>
    </row>
    <row r="35" spans="1:13" ht="43.5" customHeight="1">
      <c r="A35" s="248"/>
      <c r="B35" s="160"/>
      <c r="C35" s="160"/>
      <c r="D35" s="41"/>
      <c r="E35" s="23"/>
      <c r="F35" s="23"/>
      <c r="G35" s="381">
        <f>G28+G29+G30+G31+G32+G33+G34</f>
        <v>6.85</v>
      </c>
      <c r="H35" s="381">
        <f>H28+H29+H30+H31+H32+H33+H34</f>
        <v>3.8710000000000004</v>
      </c>
      <c r="I35" s="381">
        <f>I28+I29+I30+I31+I32+I33+I34</f>
        <v>20.916999999999998</v>
      </c>
      <c r="J35" s="381">
        <f>J28+J29+J30+J31+J32+J33+J34</f>
        <v>41</v>
      </c>
      <c r="K35" s="381">
        <f>K28+K29+K30+K31+K32+K33+K34</f>
        <v>136.11999999999998</v>
      </c>
      <c r="L35" s="27"/>
      <c r="M35" s="141">
        <f>M28+M29+M30+M31+M32+M33+M34</f>
        <v>19.974</v>
      </c>
    </row>
    <row r="36" spans="1:13" ht="39.75" customHeight="1">
      <c r="A36" s="495" t="s">
        <v>317</v>
      </c>
      <c r="B36" s="475" t="s">
        <v>288</v>
      </c>
      <c r="C36" s="475" t="s">
        <v>318</v>
      </c>
      <c r="D36" s="48" t="s">
        <v>249</v>
      </c>
      <c r="E36" s="47">
        <v>82</v>
      </c>
      <c r="F36" s="47">
        <v>82</v>
      </c>
      <c r="G36" s="125">
        <f>E36*бжу!C24/100</f>
        <v>14.596000000000002</v>
      </c>
      <c r="H36" s="125">
        <f>E36*бжу!D24/100</f>
        <v>8.2</v>
      </c>
      <c r="I36" s="125">
        <f>E36*бжу!E24/100</f>
        <v>0</v>
      </c>
      <c r="J36" s="125">
        <f>E36*бжу!G24/100</f>
        <v>0</v>
      </c>
      <c r="K36" s="125">
        <f>E36*бжу!F24/100</f>
        <v>132.84</v>
      </c>
      <c r="L36" s="22">
        <v>506</v>
      </c>
      <c r="M36" s="140">
        <f>L36*E36/1000</f>
        <v>41.492</v>
      </c>
    </row>
    <row r="37" spans="1:13" ht="39.75" customHeight="1">
      <c r="A37" s="495"/>
      <c r="B37" s="475"/>
      <c r="C37" s="475"/>
      <c r="D37" s="48" t="s">
        <v>110</v>
      </c>
      <c r="E37" s="22">
        <v>3</v>
      </c>
      <c r="F37" s="22">
        <v>3</v>
      </c>
      <c r="G37" s="125">
        <f>E37*бжу!C14/100</f>
        <v>0.075</v>
      </c>
      <c r="H37" s="125">
        <f>E37*бжу!D14/100</f>
        <v>1.845</v>
      </c>
      <c r="I37" s="125">
        <f>E37*бжу!E14/100</f>
        <v>0.204</v>
      </c>
      <c r="J37" s="125">
        <f>E37*бжу!G14/100</f>
        <v>0</v>
      </c>
      <c r="K37" s="125">
        <f>E37*бжу!F14/100</f>
        <v>16.98</v>
      </c>
      <c r="L37" s="22">
        <v>500</v>
      </c>
      <c r="M37" s="140">
        <f aca="true" t="shared" si="1" ref="M37:M43">L37*E37/1000</f>
        <v>1.5</v>
      </c>
    </row>
    <row r="38" spans="1:13" ht="39.75" customHeight="1">
      <c r="A38" s="495"/>
      <c r="B38" s="475"/>
      <c r="C38" s="475"/>
      <c r="D38" s="48" t="s">
        <v>319</v>
      </c>
      <c r="E38" s="47">
        <v>5</v>
      </c>
      <c r="F38" s="47">
        <v>4.35</v>
      </c>
      <c r="G38" s="125">
        <f>E38*бжу!C12/100</f>
        <v>0.635</v>
      </c>
      <c r="H38" s="125">
        <f>E38*бжу!D12/100</f>
        <v>0.5005</v>
      </c>
      <c r="I38" s="125">
        <f>E38*бжу!E12/100</f>
        <v>0.0305</v>
      </c>
      <c r="J38" s="125">
        <f>E38*бжу!G12/100</f>
        <v>0</v>
      </c>
      <c r="K38" s="125">
        <f>E38*бжу!F12/100</f>
        <v>6.85</v>
      </c>
      <c r="L38" s="22">
        <v>300</v>
      </c>
      <c r="M38" s="140">
        <f t="shared" si="1"/>
        <v>1.5</v>
      </c>
    </row>
    <row r="39" spans="1:13" ht="39.75" customHeight="1">
      <c r="A39" s="495"/>
      <c r="B39" s="475"/>
      <c r="C39" s="475"/>
      <c r="D39" s="48" t="s">
        <v>28</v>
      </c>
      <c r="E39" s="47">
        <v>16</v>
      </c>
      <c r="F39" s="47">
        <v>16</v>
      </c>
      <c r="G39" s="125">
        <f>E39*бжу!C5/100</f>
        <v>1.12</v>
      </c>
      <c r="H39" s="125">
        <f>E39*бжу!D5/100</f>
        <v>0.15839999999999999</v>
      </c>
      <c r="I39" s="125">
        <f>E39*бжу!E5/100</f>
        <v>11.3728</v>
      </c>
      <c r="J39" s="125">
        <f>E39*бжу!G5/100</f>
        <v>0</v>
      </c>
      <c r="K39" s="125">
        <f>E39*бжу!F5/100</f>
        <v>52.32</v>
      </c>
      <c r="L39" s="47">
        <v>60</v>
      </c>
      <c r="M39" s="140">
        <f t="shared" si="1"/>
        <v>0.96</v>
      </c>
    </row>
    <row r="40" spans="1:13" ht="39.75" customHeight="1">
      <c r="A40" s="495"/>
      <c r="B40" s="475"/>
      <c r="C40" s="475"/>
      <c r="D40" s="48" t="s">
        <v>33</v>
      </c>
      <c r="E40" s="47">
        <v>20</v>
      </c>
      <c r="F40" s="47">
        <v>16</v>
      </c>
      <c r="G40" s="125">
        <f>E40*бжу!C37/100</f>
        <v>0.26</v>
      </c>
      <c r="H40" s="125">
        <f>E40*бжу!D37/100</f>
        <v>0.016</v>
      </c>
      <c r="I40" s="125">
        <f>E40*бжу!E37/100</f>
        <v>1.344</v>
      </c>
      <c r="J40" s="125">
        <f>E40*бжу!G37/100</f>
        <v>0.8</v>
      </c>
      <c r="K40" s="125">
        <f>E40*бжу!F37/100</f>
        <v>5.44</v>
      </c>
      <c r="L40" s="22">
        <v>50</v>
      </c>
      <c r="M40" s="140">
        <f t="shared" si="1"/>
        <v>1</v>
      </c>
    </row>
    <row r="41" spans="1:13" ht="39.75" customHeight="1">
      <c r="A41" s="495"/>
      <c r="B41" s="475"/>
      <c r="C41" s="475"/>
      <c r="D41" s="37" t="s">
        <v>16</v>
      </c>
      <c r="E41" s="47">
        <v>11</v>
      </c>
      <c r="F41" s="47">
        <v>8.8</v>
      </c>
      <c r="G41" s="125">
        <f>E41*бжу!C38/100</f>
        <v>0.154</v>
      </c>
      <c r="H41" s="125">
        <f>E41*бжу!D38/100</f>
        <v>0</v>
      </c>
      <c r="I41" s="125">
        <f>E41*бжу!E38/100</f>
        <v>0.9053</v>
      </c>
      <c r="J41" s="125">
        <f>E41*бжу!G38/100</f>
        <v>0.924</v>
      </c>
      <c r="K41" s="125">
        <f>E41*бжу!F38/100</f>
        <v>3.784</v>
      </c>
      <c r="L41" s="22">
        <v>42</v>
      </c>
      <c r="M41" s="140">
        <f t="shared" si="1"/>
        <v>0.462</v>
      </c>
    </row>
    <row r="42" spans="1:13" ht="39.75" customHeight="1">
      <c r="A42" s="495"/>
      <c r="B42" s="475"/>
      <c r="C42" s="475"/>
      <c r="D42" s="37" t="s">
        <v>21</v>
      </c>
      <c r="E42" s="47">
        <v>3</v>
      </c>
      <c r="F42" s="47">
        <v>3</v>
      </c>
      <c r="G42" s="125">
        <f>E42*бжу!C21/100</f>
        <v>0.309</v>
      </c>
      <c r="H42" s="125">
        <f>E42*бжу!D21/100</f>
        <v>0.033</v>
      </c>
      <c r="I42" s="125">
        <f>E42*бжу!E21/100</f>
        <v>2.07</v>
      </c>
      <c r="J42" s="125">
        <f>E42*бжу!G21/100</f>
        <v>0</v>
      </c>
      <c r="K42" s="125">
        <f>E42*бжу!F21/100</f>
        <v>10.02</v>
      </c>
      <c r="L42" s="22">
        <v>40</v>
      </c>
      <c r="M42" s="140">
        <f t="shared" si="1"/>
        <v>0.12</v>
      </c>
    </row>
    <row r="43" spans="1:13" ht="39.75" customHeight="1">
      <c r="A43" s="495"/>
      <c r="B43" s="475"/>
      <c r="C43" s="475"/>
      <c r="D43" s="73" t="s">
        <v>297</v>
      </c>
      <c r="E43" s="22">
        <v>5</v>
      </c>
      <c r="F43" s="22">
        <v>5</v>
      </c>
      <c r="G43" s="125">
        <f>E43*бжу!C15/100</f>
        <v>0</v>
      </c>
      <c r="H43" s="125">
        <f>E43*бжу!D15/100</f>
        <v>4.995</v>
      </c>
      <c r="I43" s="125">
        <f>E43*бжу!E15/100</f>
        <v>0</v>
      </c>
      <c r="J43" s="125">
        <f>E43*бжу!G15/100</f>
        <v>0</v>
      </c>
      <c r="K43" s="125">
        <f>E43*бжу!F15/100</f>
        <v>44.95</v>
      </c>
      <c r="L43" s="139">
        <v>157</v>
      </c>
      <c r="M43" s="140">
        <f t="shared" si="1"/>
        <v>0.785</v>
      </c>
    </row>
    <row r="44" spans="1:13" ht="39.75" customHeight="1">
      <c r="A44" s="487"/>
      <c r="B44" s="487"/>
      <c r="C44" s="487"/>
      <c r="D44" s="487"/>
      <c r="E44" s="487"/>
      <c r="F44" s="487"/>
      <c r="G44" s="381">
        <f>G36+G37+G38+G39+G40+G41+G42+G43</f>
        <v>17.149000000000004</v>
      </c>
      <c r="H44" s="381">
        <f>H36+H37+H38+H39+H40+H41+H42+H43</f>
        <v>15.747900000000001</v>
      </c>
      <c r="I44" s="381">
        <f>I36+I37+I38+I39+I40+I41+I42+I43</f>
        <v>15.9266</v>
      </c>
      <c r="J44" s="381">
        <f>J36+J37+J38+J39+J40+J41+J42+J43</f>
        <v>1.7240000000000002</v>
      </c>
      <c r="K44" s="381">
        <f>K36+K37+K38+K39+K40+K41+K42+K43</f>
        <v>273.18399999999997</v>
      </c>
      <c r="L44" s="46"/>
      <c r="M44" s="137">
        <f>M36+M37+M38+M39+M40+M41+M42+M43</f>
        <v>47.818999999999996</v>
      </c>
    </row>
    <row r="45" spans="1:13" ht="39.75" customHeight="1">
      <c r="A45" s="396" t="s">
        <v>108</v>
      </c>
      <c r="B45" s="36">
        <v>200</v>
      </c>
      <c r="C45" s="36">
        <v>397</v>
      </c>
      <c r="D45" s="121" t="s">
        <v>109</v>
      </c>
      <c r="E45" s="22">
        <v>20</v>
      </c>
      <c r="F45" s="22">
        <v>20</v>
      </c>
      <c r="G45" s="125">
        <f>E45*бжу!C20/100</f>
        <v>0</v>
      </c>
      <c r="H45" s="125">
        <f>E45*бжу!D20/100</f>
        <v>0</v>
      </c>
      <c r="I45" s="125">
        <f>E45*бжу!E20/100</f>
        <v>18.4</v>
      </c>
      <c r="J45" s="125">
        <f>E45*бжу!G20/100</f>
        <v>0</v>
      </c>
      <c r="K45" s="125">
        <f>E45*бжу!F20/100</f>
        <v>73.6</v>
      </c>
      <c r="L45" s="47">
        <v>86</v>
      </c>
      <c r="M45" s="140">
        <f>L45*E45/1000</f>
        <v>1.72</v>
      </c>
    </row>
    <row r="46" spans="1:13" ht="39.75" customHeight="1">
      <c r="A46" s="48"/>
      <c r="B46" s="48"/>
      <c r="C46" s="48"/>
      <c r="D46" s="48"/>
      <c r="E46" s="48"/>
      <c r="F46" s="48"/>
      <c r="G46" s="381">
        <f>G45</f>
        <v>0</v>
      </c>
      <c r="H46" s="381">
        <f>H45</f>
        <v>0</v>
      </c>
      <c r="I46" s="381">
        <f>I45</f>
        <v>18.4</v>
      </c>
      <c r="J46" s="381">
        <f>J45</f>
        <v>0</v>
      </c>
      <c r="K46" s="381">
        <f>K45</f>
        <v>73.6</v>
      </c>
      <c r="L46" s="46"/>
      <c r="M46" s="137">
        <f>SUM(M45:M45)</f>
        <v>1.72</v>
      </c>
    </row>
    <row r="47" spans="1:13" ht="39.75" customHeight="1">
      <c r="A47" s="143" t="s">
        <v>34</v>
      </c>
      <c r="B47" s="46">
        <v>35</v>
      </c>
      <c r="C47" s="46"/>
      <c r="D47" s="48" t="s">
        <v>19</v>
      </c>
      <c r="E47" s="47">
        <v>35</v>
      </c>
      <c r="F47" s="47">
        <v>35</v>
      </c>
      <c r="G47" s="381">
        <f>E47*бжу!C23/100</f>
        <v>2.31</v>
      </c>
      <c r="H47" s="381">
        <f>E47*бжу!D23/100</f>
        <v>0.42</v>
      </c>
      <c r="I47" s="381">
        <f>E47*бжу!E23/100</f>
        <v>12.355</v>
      </c>
      <c r="J47" s="381">
        <f>E47*бжу!G23/100</f>
        <v>0</v>
      </c>
      <c r="K47" s="381">
        <f>E47*бжу!F23/100</f>
        <v>63.35</v>
      </c>
      <c r="L47" s="47">
        <v>62</v>
      </c>
      <c r="M47" s="141">
        <f>L47*E47/1000</f>
        <v>2.17</v>
      </c>
    </row>
    <row r="48" spans="1:13" ht="39.75" customHeight="1">
      <c r="A48" s="545" t="s">
        <v>23</v>
      </c>
      <c r="B48" s="545"/>
      <c r="C48" s="545"/>
      <c r="D48" s="545"/>
      <c r="E48" s="545"/>
      <c r="F48" s="545"/>
      <c r="G48" s="382">
        <f>G27+G35+G44+G46+G47</f>
        <v>27.584000000000003</v>
      </c>
      <c r="H48" s="382">
        <f>H27+H35+H44+H46+H47</f>
        <v>24.166900000000005</v>
      </c>
      <c r="I48" s="382">
        <f>I27+I35+I44+I46+I47</f>
        <v>70.8741</v>
      </c>
      <c r="J48" s="382">
        <f>J27+J35+J44+J46+J47</f>
        <v>45.744</v>
      </c>
      <c r="K48" s="382">
        <f>K27+K35+K44+K46+K47</f>
        <v>602.414</v>
      </c>
      <c r="L48" s="267"/>
      <c r="M48" s="262">
        <f>M27+M35+M44+M46+M47</f>
        <v>80.021</v>
      </c>
    </row>
    <row r="49" spans="1:13" ht="39.75" customHeight="1">
      <c r="A49" s="507" t="s">
        <v>20</v>
      </c>
      <c r="B49" s="508"/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9"/>
    </row>
    <row r="50" spans="1:14" ht="39.75" customHeight="1">
      <c r="A50" s="535" t="s">
        <v>286</v>
      </c>
      <c r="B50" s="470" t="s">
        <v>280</v>
      </c>
      <c r="C50" s="470">
        <v>245</v>
      </c>
      <c r="D50" s="264" t="s">
        <v>21</v>
      </c>
      <c r="E50" s="123">
        <v>20</v>
      </c>
      <c r="F50" s="123">
        <v>20</v>
      </c>
      <c r="G50" s="125">
        <f>E50*бжу!C21/100</f>
        <v>2.06</v>
      </c>
      <c r="H50" s="125">
        <f>E50*бжу!D21/100</f>
        <v>0.22</v>
      </c>
      <c r="I50" s="125">
        <f>E50*бжу!E21/100</f>
        <v>13.8</v>
      </c>
      <c r="J50" s="125">
        <f>E50*бжу!G21/100</f>
        <v>0</v>
      </c>
      <c r="K50" s="125">
        <f>E50*бжу!F21/100</f>
        <v>66.8</v>
      </c>
      <c r="L50" s="24">
        <v>40</v>
      </c>
      <c r="M50" s="135">
        <f>L50*E50/1000</f>
        <v>0.8</v>
      </c>
      <c r="N50" s="29"/>
    </row>
    <row r="51" spans="1:14" ht="39.75" customHeight="1">
      <c r="A51" s="536"/>
      <c r="B51" s="471"/>
      <c r="C51" s="471"/>
      <c r="D51" s="264" t="s">
        <v>229</v>
      </c>
      <c r="E51" s="123">
        <v>120</v>
      </c>
      <c r="F51" s="123">
        <v>120</v>
      </c>
      <c r="G51" s="125">
        <f>E51*бжу!C13/100</f>
        <v>20.04</v>
      </c>
      <c r="H51" s="125">
        <f>E51*бжу!D13/100</f>
        <v>10.8</v>
      </c>
      <c r="I51" s="125">
        <f>E51*бжу!E13/100</f>
        <v>4.8</v>
      </c>
      <c r="J51" s="125">
        <f>E51*бжу!G13/100</f>
        <v>0.6</v>
      </c>
      <c r="K51" s="125">
        <f>E51*бжу!F13/100</f>
        <v>190.8</v>
      </c>
      <c r="L51" s="24">
        <v>217.8</v>
      </c>
      <c r="M51" s="135">
        <f aca="true" t="shared" si="2" ref="M51:M56">L51*E51/1000</f>
        <v>26.136</v>
      </c>
      <c r="N51" s="29"/>
    </row>
    <row r="52" spans="1:14" ht="39.75" customHeight="1">
      <c r="A52" s="536"/>
      <c r="B52" s="471"/>
      <c r="C52" s="471"/>
      <c r="D52" s="265" t="s">
        <v>307</v>
      </c>
      <c r="E52" s="354">
        <v>4</v>
      </c>
      <c r="F52" s="23">
        <v>3.48</v>
      </c>
      <c r="G52" s="125">
        <f>E52*бжу!C12/100</f>
        <v>0.508</v>
      </c>
      <c r="H52" s="125">
        <f>E52*бжу!D12/100</f>
        <v>0.4004</v>
      </c>
      <c r="I52" s="125">
        <f>E52*бжу!E12/100</f>
        <v>0.024399999999999998</v>
      </c>
      <c r="J52" s="125">
        <f>E52*бжу!G12/100</f>
        <v>0</v>
      </c>
      <c r="K52" s="125">
        <f>E52*бжу!F12/100</f>
        <v>5.48</v>
      </c>
      <c r="L52" s="24">
        <v>300</v>
      </c>
      <c r="M52" s="135">
        <f t="shared" si="2"/>
        <v>1.2</v>
      </c>
      <c r="N52" s="29"/>
    </row>
    <row r="53" spans="1:14" ht="39.75" customHeight="1">
      <c r="A53" s="536"/>
      <c r="B53" s="471"/>
      <c r="C53" s="471"/>
      <c r="D53" s="265" t="s">
        <v>296</v>
      </c>
      <c r="E53" s="23">
        <v>8</v>
      </c>
      <c r="F53" s="23">
        <v>8</v>
      </c>
      <c r="G53" s="125">
        <f>E53*бжу!C19/100</f>
        <v>0</v>
      </c>
      <c r="H53" s="125">
        <f>E53*бжу!D19/100</f>
        <v>0</v>
      </c>
      <c r="I53" s="125">
        <f>E53*бжу!E19/100</f>
        <v>7.984</v>
      </c>
      <c r="J53" s="125">
        <f>E53*бжу!G19/100</f>
        <v>0</v>
      </c>
      <c r="K53" s="125">
        <f>E53*бжу!F19/100</f>
        <v>30.32</v>
      </c>
      <c r="L53" s="24">
        <v>60</v>
      </c>
      <c r="M53" s="135">
        <f t="shared" si="2"/>
        <v>0.48</v>
      </c>
      <c r="N53" s="29"/>
    </row>
    <row r="54" spans="1:14" ht="39.75" customHeight="1">
      <c r="A54" s="536"/>
      <c r="B54" s="471"/>
      <c r="C54" s="471"/>
      <c r="D54" s="265" t="s">
        <v>10</v>
      </c>
      <c r="E54" s="58">
        <v>3</v>
      </c>
      <c r="F54" s="23">
        <v>3</v>
      </c>
      <c r="G54" s="125">
        <f>E54*бжу!C14/100</f>
        <v>0.075</v>
      </c>
      <c r="H54" s="125">
        <f>E54*бжу!D14/100</f>
        <v>1.845</v>
      </c>
      <c r="I54" s="125">
        <f>E54*бжу!E14/100</f>
        <v>0.204</v>
      </c>
      <c r="J54" s="125">
        <f>E54*бжу!G14/100</f>
        <v>0</v>
      </c>
      <c r="K54" s="125">
        <f>E54*бжу!F14/100</f>
        <v>16.98</v>
      </c>
      <c r="L54" s="24">
        <v>500</v>
      </c>
      <c r="M54" s="135">
        <f t="shared" si="2"/>
        <v>1.5</v>
      </c>
      <c r="N54" s="29"/>
    </row>
    <row r="55" spans="1:14" ht="39.75" customHeight="1">
      <c r="A55" s="536"/>
      <c r="B55" s="471"/>
      <c r="C55" s="471"/>
      <c r="D55" s="265" t="s">
        <v>297</v>
      </c>
      <c r="E55" s="58">
        <v>2</v>
      </c>
      <c r="F55" s="23">
        <v>2</v>
      </c>
      <c r="G55" s="125">
        <f>E55*бжу!C15/100</f>
        <v>0</v>
      </c>
      <c r="H55" s="125">
        <f>E55*бжу!D15/100</f>
        <v>1.9980000000000002</v>
      </c>
      <c r="I55" s="125">
        <f>E55*бжу!E15/100</f>
        <v>0</v>
      </c>
      <c r="J55" s="125">
        <f>E55*бжу!G15/100</f>
        <v>0</v>
      </c>
      <c r="K55" s="125">
        <f>E55*бжу!F15/100</f>
        <v>17.98</v>
      </c>
      <c r="L55" s="24">
        <v>157</v>
      </c>
      <c r="M55" s="135">
        <f t="shared" si="2"/>
        <v>0.314</v>
      </c>
      <c r="N55" s="29"/>
    </row>
    <row r="56" spans="1:14" ht="39.75" customHeight="1">
      <c r="A56" s="536"/>
      <c r="B56" s="471"/>
      <c r="C56" s="471"/>
      <c r="D56" s="351" t="s">
        <v>153</v>
      </c>
      <c r="E56" s="123">
        <v>6</v>
      </c>
      <c r="F56" s="123">
        <v>6</v>
      </c>
      <c r="G56" s="125">
        <f>E56*бжу!C18/100</f>
        <v>0.04800000000000001</v>
      </c>
      <c r="H56" s="125">
        <f>E56*бжу!D18/100</f>
        <v>0</v>
      </c>
      <c r="I56" s="125">
        <f>E56*бжу!E18/100</f>
        <v>4.818</v>
      </c>
      <c r="J56" s="125">
        <f>E56*бжу!G18/100</f>
        <v>0.12</v>
      </c>
      <c r="K56" s="125">
        <f>E56*бжу!F18/100</f>
        <v>18.84</v>
      </c>
      <c r="L56" s="24">
        <v>393</v>
      </c>
      <c r="M56" s="135">
        <f t="shared" si="2"/>
        <v>2.358</v>
      </c>
      <c r="N56" s="29"/>
    </row>
    <row r="57" spans="1:14" ht="39.75" customHeight="1">
      <c r="A57" s="537"/>
      <c r="B57" s="472"/>
      <c r="C57" s="472"/>
      <c r="D57" s="265"/>
      <c r="E57" s="58"/>
      <c r="F57" s="23"/>
      <c r="G57" s="381">
        <f>G50+G51+G52+G53+G54+G55+G56</f>
        <v>22.730999999999995</v>
      </c>
      <c r="H57" s="381">
        <f>H50+H51+H52+H53+H54+H55+H56</f>
        <v>15.2634</v>
      </c>
      <c r="I57" s="381">
        <f>I50+I51+I52+I53+I54+I55+I56</f>
        <v>31.6304</v>
      </c>
      <c r="J57" s="381">
        <f>J50+J51+J52+J53+J54+J55+J56</f>
        <v>0.72</v>
      </c>
      <c r="K57" s="381">
        <f>K50+K51+K52+K53+K54+K55+K56</f>
        <v>347.20000000000005</v>
      </c>
      <c r="L57" s="27"/>
      <c r="M57" s="133">
        <f>SUM(M50:M56)</f>
        <v>32.788</v>
      </c>
      <c r="N57" s="29"/>
    </row>
    <row r="58" spans="1:13" ht="48" customHeight="1">
      <c r="A58" s="480" t="s">
        <v>39</v>
      </c>
      <c r="B58" s="482">
        <v>200</v>
      </c>
      <c r="C58" s="482">
        <v>416</v>
      </c>
      <c r="D58" s="37" t="s">
        <v>320</v>
      </c>
      <c r="E58" s="47">
        <v>1</v>
      </c>
      <c r="F58" s="47">
        <v>1</v>
      </c>
      <c r="G58" s="125">
        <f>E58*бжу!C29/100</f>
        <v>0.135</v>
      </c>
      <c r="H58" s="125">
        <f>E58*бжу!D29/100</f>
        <v>0.54</v>
      </c>
      <c r="I58" s="125">
        <f>E58*бжу!E29/100</f>
        <v>0.18600000000000003</v>
      </c>
      <c r="J58" s="125">
        <f>E58*бжу!G29/100</f>
        <v>0</v>
      </c>
      <c r="K58" s="125">
        <f>E58*бжу!F29/100</f>
        <v>6.1</v>
      </c>
      <c r="L58" s="47">
        <v>605</v>
      </c>
      <c r="M58" s="140">
        <f>L58*E58/1000</f>
        <v>0.605</v>
      </c>
    </row>
    <row r="59" spans="1:13" ht="39.75" customHeight="1">
      <c r="A59" s="547"/>
      <c r="B59" s="547"/>
      <c r="C59" s="482"/>
      <c r="D59" s="37" t="s">
        <v>296</v>
      </c>
      <c r="E59" s="22">
        <v>6</v>
      </c>
      <c r="F59" s="22">
        <v>6</v>
      </c>
      <c r="G59" s="125">
        <f>E59*бжу!C19/100</f>
        <v>0</v>
      </c>
      <c r="H59" s="125">
        <f>E59*бжу!D19/100</f>
        <v>0</v>
      </c>
      <c r="I59" s="125">
        <f>E59*бжу!E19/100</f>
        <v>5.9879999999999995</v>
      </c>
      <c r="J59" s="125">
        <f>E59*бжу!G19/100</f>
        <v>0</v>
      </c>
      <c r="K59" s="125">
        <f>E59*бжу!F19/100</f>
        <v>22.74</v>
      </c>
      <c r="L59" s="47">
        <v>60</v>
      </c>
      <c r="M59" s="140">
        <f>L59*E59/1000</f>
        <v>0.36</v>
      </c>
    </row>
    <row r="60" spans="1:13" ht="39.75" customHeight="1">
      <c r="A60" s="547"/>
      <c r="B60" s="547"/>
      <c r="C60" s="482"/>
      <c r="D60" s="37" t="s">
        <v>32</v>
      </c>
      <c r="E60" s="22">
        <v>100</v>
      </c>
      <c r="F60" s="22">
        <v>100</v>
      </c>
      <c r="G60" s="125">
        <f>E60*бжу!C17/100</f>
        <v>2.8</v>
      </c>
      <c r="H60" s="125">
        <f>E60*бжу!D17/100</f>
        <v>3.2</v>
      </c>
      <c r="I60" s="125">
        <f>E60*бжу!E17/100</f>
        <v>9.4</v>
      </c>
      <c r="J60" s="125">
        <f>E60*бжу!G17/100</f>
        <v>1.3</v>
      </c>
      <c r="K60" s="125">
        <f>E60*бжу!F17/100</f>
        <v>58</v>
      </c>
      <c r="L60" s="47">
        <v>46</v>
      </c>
      <c r="M60" s="140">
        <f>L60*E60/1000</f>
        <v>4.6</v>
      </c>
    </row>
    <row r="61" spans="1:13" ht="39.75" customHeight="1">
      <c r="A61" s="547"/>
      <c r="B61" s="547"/>
      <c r="C61" s="547"/>
      <c r="D61" s="547"/>
      <c r="E61" s="547"/>
      <c r="F61" s="547"/>
      <c r="G61" s="381">
        <f>G58+G59+G60</f>
        <v>2.9349999999999996</v>
      </c>
      <c r="H61" s="381">
        <f>H58+H59+H60</f>
        <v>3.74</v>
      </c>
      <c r="I61" s="381">
        <f>I58+I59+I60</f>
        <v>15.574</v>
      </c>
      <c r="J61" s="381">
        <f>J58+J59+J60</f>
        <v>1.3</v>
      </c>
      <c r="K61" s="381">
        <f>K58+K59+K60</f>
        <v>86.84</v>
      </c>
      <c r="L61" s="46"/>
      <c r="M61" s="137">
        <f>SUM(M58:M60)</f>
        <v>5.5649999999999995</v>
      </c>
    </row>
    <row r="62" spans="1:13" ht="39.75" customHeight="1">
      <c r="A62" s="545" t="s">
        <v>25</v>
      </c>
      <c r="B62" s="545"/>
      <c r="C62" s="545"/>
      <c r="D62" s="545"/>
      <c r="E62" s="545"/>
      <c r="F62" s="545"/>
      <c r="G62" s="382">
        <f>G57+G61</f>
        <v>25.665999999999993</v>
      </c>
      <c r="H62" s="382">
        <f>H57+H61</f>
        <v>19.0034</v>
      </c>
      <c r="I62" s="382">
        <f>I57+I61</f>
        <v>47.2044</v>
      </c>
      <c r="J62" s="382">
        <f>J57+J61</f>
        <v>2.02</v>
      </c>
      <c r="K62" s="382">
        <f>K57+K61</f>
        <v>434.0400000000001</v>
      </c>
      <c r="L62" s="272"/>
      <c r="M62" s="262">
        <f>M57+M61</f>
        <v>38.352999999999994</v>
      </c>
    </row>
    <row r="63" spans="1:13" ht="39.75" customHeight="1">
      <c r="A63" s="385" t="s">
        <v>219</v>
      </c>
      <c r="B63" s="359">
        <v>5</v>
      </c>
      <c r="C63" s="359"/>
      <c r="D63" s="365" t="s">
        <v>218</v>
      </c>
      <c r="E63" s="282">
        <v>5</v>
      </c>
      <c r="F63" s="282">
        <v>5</v>
      </c>
      <c r="G63" s="382"/>
      <c r="H63" s="382"/>
      <c r="I63" s="382"/>
      <c r="J63" s="382"/>
      <c r="K63" s="382"/>
      <c r="L63" s="282">
        <v>10.3</v>
      </c>
      <c r="M63" s="250">
        <f>E63*L63/1000</f>
        <v>0.0515</v>
      </c>
    </row>
    <row r="64" spans="1:13" ht="39.75" customHeight="1">
      <c r="A64" s="546" t="s">
        <v>26</v>
      </c>
      <c r="B64" s="546"/>
      <c r="C64" s="546"/>
      <c r="D64" s="546"/>
      <c r="E64" s="546"/>
      <c r="F64" s="546"/>
      <c r="G64" s="266">
        <f>G17+G20+G48+G62</f>
        <v>69.50999999999999</v>
      </c>
      <c r="H64" s="266">
        <f>H17+H20+H48+H62</f>
        <v>61.1083</v>
      </c>
      <c r="I64" s="266">
        <f>I17+I20+I48+I62</f>
        <v>143.7645</v>
      </c>
      <c r="J64" s="266">
        <f>J17+J20+J48+J62</f>
        <v>55.044000000000004</v>
      </c>
      <c r="K64" s="266">
        <f>K17+K20+K48+K62</f>
        <v>1398.074</v>
      </c>
      <c r="L64" s="280"/>
      <c r="M64" s="261">
        <f>M17+M20+M48+M62+M63</f>
        <v>162.0305</v>
      </c>
    </row>
    <row r="65" spans="4:12" ht="35.25">
      <c r="D65" s="152"/>
      <c r="E65" s="146"/>
      <c r="F65" s="146"/>
      <c r="G65" s="266"/>
      <c r="H65" s="266"/>
      <c r="I65" s="266"/>
      <c r="J65" s="266"/>
      <c r="K65" s="266"/>
      <c r="L65" s="146"/>
    </row>
    <row r="66" spans="4:12" ht="35.25">
      <c r="D66" s="152"/>
      <c r="E66" s="146"/>
      <c r="F66" s="146"/>
      <c r="G66" s="125"/>
      <c r="H66" s="125"/>
      <c r="I66" s="125"/>
      <c r="J66" s="125"/>
      <c r="K66" s="125"/>
      <c r="L66" s="146"/>
    </row>
    <row r="67" spans="4:12" ht="35.25">
      <c r="D67" s="152"/>
      <c r="E67" s="146"/>
      <c r="F67" s="146"/>
      <c r="L67" s="146"/>
    </row>
  </sheetData>
  <sheetProtection/>
  <mergeCells count="38">
    <mergeCell ref="A9:F9"/>
    <mergeCell ref="A10:A12"/>
    <mergeCell ref="C14:C15"/>
    <mergeCell ref="B22:B26"/>
    <mergeCell ref="C22:C26"/>
    <mergeCell ref="B14:B15"/>
    <mergeCell ref="A22:A26"/>
    <mergeCell ref="B10:B12"/>
    <mergeCell ref="C58:C60"/>
    <mergeCell ref="A50:A57"/>
    <mergeCell ref="A44:F44"/>
    <mergeCell ref="A49:M49"/>
    <mergeCell ref="A48:F48"/>
    <mergeCell ref="A14:A15"/>
    <mergeCell ref="C50:C57"/>
    <mergeCell ref="B50:B57"/>
    <mergeCell ref="A20:F20"/>
    <mergeCell ref="C36:C43"/>
    <mergeCell ref="A4:M4"/>
    <mergeCell ref="A18:M18"/>
    <mergeCell ref="A21:M21"/>
    <mergeCell ref="A5:M5"/>
    <mergeCell ref="A13:F13"/>
    <mergeCell ref="A64:F64"/>
    <mergeCell ref="A62:F62"/>
    <mergeCell ref="A61:F61"/>
    <mergeCell ref="A58:A60"/>
    <mergeCell ref="B58:B60"/>
    <mergeCell ref="A6:A8"/>
    <mergeCell ref="B6:B8"/>
    <mergeCell ref="C6:C8"/>
    <mergeCell ref="B36:B43"/>
    <mergeCell ref="C10:C12"/>
    <mergeCell ref="A16:F16"/>
    <mergeCell ref="A28:A34"/>
    <mergeCell ref="A27:F27"/>
    <mergeCell ref="A36:A43"/>
    <mergeCell ref="A17:F17"/>
  </mergeCells>
  <printOptions/>
  <pageMargins left="0.7" right="0.7" top="0.75" bottom="0.75" header="0.3" footer="0.3"/>
  <pageSetup horizontalDpi="600" verticalDpi="600" orientation="portrait" paperSize="9" scale="22" r:id="rId1"/>
  <rowBreaks count="1" manualBreakCount="1">
    <brk id="6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="35" zoomScaleNormal="70" zoomScaleSheetLayoutView="35" zoomScalePageLayoutView="0" workbookViewId="0" topLeftCell="A27">
      <selection activeCell="E59" sqref="E59"/>
    </sheetView>
  </sheetViews>
  <sheetFormatPr defaultColWidth="9.140625" defaultRowHeight="15"/>
  <cols>
    <col min="1" max="1" width="63.421875" style="41" customWidth="1"/>
    <col min="2" max="2" width="22.7109375" style="41" customWidth="1"/>
    <col min="3" max="3" width="26.8515625" style="41" customWidth="1"/>
    <col min="4" max="4" width="55.8515625" style="28" customWidth="1"/>
    <col min="5" max="6" width="20.7109375" style="24" customWidth="1"/>
    <col min="7" max="10" width="20.7109375" style="57" customWidth="1"/>
    <col min="11" max="11" width="30.8515625" style="57" customWidth="1"/>
    <col min="12" max="12" width="26.57421875" style="24" customWidth="1"/>
    <col min="13" max="13" width="21.140625" style="28" customWidth="1"/>
    <col min="14" max="15" width="9.140625" style="29" customWidth="1"/>
  </cols>
  <sheetData>
    <row r="1" spans="1:15" s="12" customFormat="1" ht="34.5">
      <c r="A1" s="70"/>
      <c r="B1" s="127"/>
      <c r="C1" s="127"/>
      <c r="D1" s="127" t="s">
        <v>74</v>
      </c>
      <c r="E1" s="68"/>
      <c r="F1" s="68"/>
      <c r="G1" s="311"/>
      <c r="H1" s="311"/>
      <c r="I1" s="311"/>
      <c r="J1" s="311"/>
      <c r="K1" s="311" t="s">
        <v>293</v>
      </c>
      <c r="L1" s="68"/>
      <c r="M1" s="156"/>
      <c r="N1" s="74"/>
      <c r="O1" s="74"/>
    </row>
    <row r="2" spans="1:15" s="12" customFormat="1" ht="35.25">
      <c r="A2" s="70"/>
      <c r="B2" s="127" t="s">
        <v>62</v>
      </c>
      <c r="C2" s="127"/>
      <c r="D2" s="126" t="s">
        <v>63</v>
      </c>
      <c r="E2" s="68"/>
      <c r="F2" s="68"/>
      <c r="G2" s="311"/>
      <c r="H2" s="311"/>
      <c r="I2" s="311"/>
      <c r="J2" s="311"/>
      <c r="K2" s="311"/>
      <c r="L2" s="68"/>
      <c r="M2" s="156"/>
      <c r="N2" s="74"/>
      <c r="O2" s="74"/>
    </row>
    <row r="3" spans="1:13" ht="105.75" customHeight="1">
      <c r="A3" s="46" t="s">
        <v>220</v>
      </c>
      <c r="B3" s="46" t="s">
        <v>0</v>
      </c>
      <c r="C3" s="36" t="s">
        <v>129</v>
      </c>
      <c r="D3" s="46" t="s">
        <v>1</v>
      </c>
      <c r="E3" s="46" t="s">
        <v>2</v>
      </c>
      <c r="F3" s="46" t="s">
        <v>3</v>
      </c>
      <c r="G3" s="379" t="s">
        <v>4</v>
      </c>
      <c r="H3" s="379" t="s">
        <v>5</v>
      </c>
      <c r="I3" s="379" t="s">
        <v>6</v>
      </c>
      <c r="J3" s="379" t="s">
        <v>128</v>
      </c>
      <c r="K3" s="383" t="s">
        <v>7</v>
      </c>
      <c r="L3" s="36" t="s">
        <v>122</v>
      </c>
      <c r="M3" s="363" t="s">
        <v>222</v>
      </c>
    </row>
    <row r="4" spans="1:12" ht="38.25" customHeight="1">
      <c r="A4" s="489" t="s">
        <v>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3"/>
    </row>
    <row r="5" spans="1:13" ht="43.5" customHeight="1">
      <c r="A5" s="480" t="s">
        <v>38</v>
      </c>
      <c r="B5" s="482">
        <v>130</v>
      </c>
      <c r="C5" s="482">
        <v>222</v>
      </c>
      <c r="D5" s="37" t="s">
        <v>18</v>
      </c>
      <c r="E5" s="23">
        <v>90</v>
      </c>
      <c r="F5" s="23">
        <v>90</v>
      </c>
      <c r="G5" s="125">
        <f>E5*бжу!C17/100</f>
        <v>2.5199999999999996</v>
      </c>
      <c r="H5" s="125">
        <f>E5*бжу!D17/100</f>
        <v>2.88</v>
      </c>
      <c r="I5" s="125">
        <f>E5*бжу!E17/100</f>
        <v>8.46</v>
      </c>
      <c r="J5" s="125">
        <f>E5*бжу!G17/100</f>
        <v>1.17</v>
      </c>
      <c r="K5" s="125">
        <f>E5*бжу!F17/100</f>
        <v>52.2</v>
      </c>
      <c r="L5" s="23">
        <v>46</v>
      </c>
      <c r="M5" s="140">
        <f>L5*E5/1000</f>
        <v>4.14</v>
      </c>
    </row>
    <row r="6" spans="1:13" ht="43.5" customHeight="1">
      <c r="A6" s="481"/>
      <c r="B6" s="481"/>
      <c r="C6" s="482"/>
      <c r="D6" s="37" t="s">
        <v>45</v>
      </c>
      <c r="E6" s="22">
        <v>22</v>
      </c>
      <c r="F6" s="22">
        <v>22</v>
      </c>
      <c r="G6" s="125">
        <f>E6*бжу!C11/100</f>
        <v>2.3539999999999996</v>
      </c>
      <c r="H6" s="125">
        <f>E6*бжу!D11/100</f>
        <v>0.28600000000000003</v>
      </c>
      <c r="I6" s="125">
        <f>E6*бжу!E11/100</f>
        <v>15.091999999999999</v>
      </c>
      <c r="J6" s="125">
        <f>E6*бжу!G11/100</f>
        <v>0</v>
      </c>
      <c r="K6" s="125">
        <f>E6*бжу!F11/100</f>
        <v>73.7</v>
      </c>
      <c r="L6" s="22">
        <v>53</v>
      </c>
      <c r="M6" s="140">
        <f>L6*E6/1000</f>
        <v>1.166</v>
      </c>
    </row>
    <row r="7" spans="1:13" ht="43.5" customHeight="1">
      <c r="A7" s="481"/>
      <c r="B7" s="481"/>
      <c r="C7" s="482"/>
      <c r="D7" s="37" t="s">
        <v>296</v>
      </c>
      <c r="E7" s="23">
        <v>2</v>
      </c>
      <c r="F7" s="23">
        <v>2</v>
      </c>
      <c r="G7" s="125">
        <f>E7*бжу!C19/100</f>
        <v>0</v>
      </c>
      <c r="H7" s="125">
        <f>E7*бжу!D19/100</f>
        <v>0</v>
      </c>
      <c r="I7" s="125">
        <f>E7*бжу!E19/100</f>
        <v>1.996</v>
      </c>
      <c r="J7" s="125">
        <f>E7*бжу!G19/100</f>
        <v>0</v>
      </c>
      <c r="K7" s="125">
        <f>E7*бжу!F19/100</f>
        <v>7.58</v>
      </c>
      <c r="L7" s="23">
        <v>60</v>
      </c>
      <c r="M7" s="140">
        <f>L7*E7/1000</f>
        <v>0.12</v>
      </c>
    </row>
    <row r="8" spans="1:13" ht="43.5" customHeight="1">
      <c r="A8" s="481"/>
      <c r="B8" s="481"/>
      <c r="C8" s="482"/>
      <c r="D8" s="37" t="s">
        <v>10</v>
      </c>
      <c r="E8" s="22">
        <v>3</v>
      </c>
      <c r="F8" s="22">
        <v>3</v>
      </c>
      <c r="G8" s="125">
        <f>E8*бжу!C14/100</f>
        <v>0.075</v>
      </c>
      <c r="H8" s="125">
        <f>E8*бжу!D14/100</f>
        <v>1.845</v>
      </c>
      <c r="I8" s="125">
        <f>E8*бжу!E14/100</f>
        <v>0.204</v>
      </c>
      <c r="J8" s="125">
        <f>E8*бжу!G14/100</f>
        <v>0</v>
      </c>
      <c r="K8" s="125">
        <f>E8*бжу!F14/100</f>
        <v>16.98</v>
      </c>
      <c r="L8" s="22">
        <v>500</v>
      </c>
      <c r="M8" s="140">
        <f>L8*E8/1000</f>
        <v>1.5</v>
      </c>
    </row>
    <row r="9" spans="1:13" ht="43.5" customHeight="1">
      <c r="A9" s="479"/>
      <c r="B9" s="479"/>
      <c r="C9" s="479"/>
      <c r="D9" s="479"/>
      <c r="E9" s="479"/>
      <c r="F9" s="479"/>
      <c r="G9" s="381">
        <f>G5+G6+G7+G8</f>
        <v>4.948999999999999</v>
      </c>
      <c r="H9" s="381">
        <f>H5+H6+H7+H8</f>
        <v>5.011</v>
      </c>
      <c r="I9" s="381">
        <f>I5+I6+I7+I8</f>
        <v>25.752</v>
      </c>
      <c r="J9" s="381">
        <f>J5+J6+J7+J8</f>
        <v>1.17</v>
      </c>
      <c r="K9" s="381">
        <f>K5+K6+K7+K8</f>
        <v>150.46</v>
      </c>
      <c r="L9" s="27"/>
      <c r="M9" s="137">
        <f>SUM(M5:M8)</f>
        <v>6.925999999999999</v>
      </c>
    </row>
    <row r="10" spans="1:13" ht="48" customHeight="1">
      <c r="A10" s="480" t="s">
        <v>170</v>
      </c>
      <c r="B10" s="475" t="s">
        <v>216</v>
      </c>
      <c r="C10" s="497" t="s">
        <v>309</v>
      </c>
      <c r="D10" s="37" t="s">
        <v>11</v>
      </c>
      <c r="E10" s="22">
        <v>30</v>
      </c>
      <c r="F10" s="22">
        <v>30</v>
      </c>
      <c r="G10" s="125">
        <f>E10*бжу!C22/100</f>
        <v>2.61</v>
      </c>
      <c r="H10" s="125">
        <f>E10*бжу!D22/100</f>
        <v>0.45</v>
      </c>
      <c r="I10" s="125">
        <f>E10*бжу!E22/100</f>
        <v>12</v>
      </c>
      <c r="J10" s="125">
        <f>E10*бжу!G22/100</f>
        <v>0</v>
      </c>
      <c r="K10" s="125">
        <f>E10*бжу!F22/100</f>
        <v>62.7</v>
      </c>
      <c r="L10" s="22">
        <v>62</v>
      </c>
      <c r="M10" s="140">
        <f>L10*E10/1000</f>
        <v>1.86</v>
      </c>
    </row>
    <row r="11" spans="1:13" ht="37.5" customHeight="1">
      <c r="A11" s="480"/>
      <c r="B11" s="475"/>
      <c r="C11" s="543"/>
      <c r="D11" s="37" t="s">
        <v>113</v>
      </c>
      <c r="E11" s="58">
        <v>5</v>
      </c>
      <c r="F11" s="23">
        <v>5</v>
      </c>
      <c r="G11" s="125">
        <f>E11*бжу!C16/100</f>
        <v>1.185</v>
      </c>
      <c r="H11" s="125">
        <f>E11*бжу!D16/100</f>
        <v>1.464</v>
      </c>
      <c r="I11" s="125">
        <f>E11*бжу!E16/100</f>
        <v>0</v>
      </c>
      <c r="J11" s="125">
        <f>E11*бжу!G16/100</f>
        <v>0.115</v>
      </c>
      <c r="K11" s="125">
        <f>E11*бжу!F16/100</f>
        <v>18.1</v>
      </c>
      <c r="L11" s="22">
        <v>437</v>
      </c>
      <c r="M11" s="140">
        <f>L11*E11/1000</f>
        <v>2.185</v>
      </c>
    </row>
    <row r="12" spans="1:13" ht="43.5" customHeight="1">
      <c r="A12" s="480"/>
      <c r="B12" s="475"/>
      <c r="C12" s="498"/>
      <c r="D12" s="37" t="s">
        <v>10</v>
      </c>
      <c r="E12" s="23">
        <v>5</v>
      </c>
      <c r="F12" s="23">
        <v>5</v>
      </c>
      <c r="G12" s="125">
        <f>E12*бжу!C14/100</f>
        <v>0.125</v>
      </c>
      <c r="H12" s="125">
        <f>E12*бжу!D14/100</f>
        <v>3.075</v>
      </c>
      <c r="I12" s="125">
        <f>E12*бжу!E14/100</f>
        <v>0.34</v>
      </c>
      <c r="J12" s="125">
        <f>E12*бжу!G14/100</f>
        <v>0</v>
      </c>
      <c r="K12" s="125">
        <f>E12*бжу!F14/100</f>
        <v>28.3</v>
      </c>
      <c r="L12" s="23">
        <v>500</v>
      </c>
      <c r="M12" s="140">
        <f>L12*E12/1000</f>
        <v>2.5</v>
      </c>
    </row>
    <row r="13" spans="1:13" ht="43.5" customHeight="1">
      <c r="A13" s="479"/>
      <c r="B13" s="479"/>
      <c r="C13" s="479"/>
      <c r="D13" s="479"/>
      <c r="E13" s="479"/>
      <c r="F13" s="479"/>
      <c r="G13" s="381">
        <f>G10+G11+G12</f>
        <v>3.92</v>
      </c>
      <c r="H13" s="381">
        <f>H10+H11+H12</f>
        <v>4.989</v>
      </c>
      <c r="I13" s="381">
        <f>I10+I11+I12</f>
        <v>12.34</v>
      </c>
      <c r="J13" s="381">
        <f>J10+J11+J12</f>
        <v>0.115</v>
      </c>
      <c r="K13" s="381">
        <f>K10+K11+K12</f>
        <v>109.10000000000001</v>
      </c>
      <c r="L13" s="27"/>
      <c r="M13" s="137">
        <f>SUM(M10:M12)</f>
        <v>6.545</v>
      </c>
    </row>
    <row r="14" spans="1:13" ht="43.5" customHeight="1">
      <c r="A14" s="501" t="s">
        <v>168</v>
      </c>
      <c r="B14" s="486">
        <v>150</v>
      </c>
      <c r="C14" s="514">
        <v>411</v>
      </c>
      <c r="D14" s="33" t="s">
        <v>295</v>
      </c>
      <c r="E14" s="23">
        <v>1</v>
      </c>
      <c r="F14" s="23">
        <v>1</v>
      </c>
      <c r="G14" s="125">
        <f>E14*бжу!C27/100</f>
        <v>0.2</v>
      </c>
      <c r="H14" s="125">
        <f>E14*бжу!D27/100</f>
        <v>0.051</v>
      </c>
      <c r="I14" s="125">
        <f>E14*бжу!E27/100</f>
        <v>0.15</v>
      </c>
      <c r="J14" s="125">
        <f>E14*бжу!G27/100</f>
        <v>0.1</v>
      </c>
      <c r="K14" s="125">
        <f>E14*бжу!F27/100</f>
        <v>0</v>
      </c>
      <c r="L14" s="23">
        <v>555</v>
      </c>
      <c r="M14" s="140">
        <f>L14*E14/1000</f>
        <v>0.555</v>
      </c>
    </row>
    <row r="15" spans="1:13" ht="43.5" customHeight="1">
      <c r="A15" s="501"/>
      <c r="B15" s="555"/>
      <c r="C15" s="516"/>
      <c r="D15" s="33" t="s">
        <v>296</v>
      </c>
      <c r="E15" s="23">
        <v>6</v>
      </c>
      <c r="F15" s="23">
        <v>6</v>
      </c>
      <c r="G15" s="125">
        <f>E15*бжу!C19/100</f>
        <v>0</v>
      </c>
      <c r="H15" s="125">
        <f>E15*бжу!D19/100</f>
        <v>0</v>
      </c>
      <c r="I15" s="125">
        <f>E15*бжу!E19/100</f>
        <v>5.9879999999999995</v>
      </c>
      <c r="J15" s="125">
        <f>E15*бжу!G19/100</f>
        <v>0</v>
      </c>
      <c r="K15" s="125">
        <f>E15*бжу!F19/100</f>
        <v>22.74</v>
      </c>
      <c r="L15" s="24">
        <v>60</v>
      </c>
      <c r="M15" s="140">
        <f>L15*E15/1000</f>
        <v>0.36</v>
      </c>
    </row>
    <row r="16" spans="1:13" ht="43.5" customHeight="1">
      <c r="A16" s="479"/>
      <c r="B16" s="479"/>
      <c r="C16" s="479"/>
      <c r="D16" s="479"/>
      <c r="E16" s="479"/>
      <c r="F16" s="479"/>
      <c r="G16" s="381">
        <f>G14+G15</f>
        <v>0.2</v>
      </c>
      <c r="H16" s="381">
        <f>H14+H15</f>
        <v>0.051</v>
      </c>
      <c r="I16" s="381">
        <f>I14+I15</f>
        <v>6.138</v>
      </c>
      <c r="J16" s="381">
        <f>J14+J15</f>
        <v>0.1</v>
      </c>
      <c r="K16" s="381">
        <f>K14+K15</f>
        <v>22.74</v>
      </c>
      <c r="L16" s="27"/>
      <c r="M16" s="137">
        <f>SUM(M14:M15)</f>
        <v>0.915</v>
      </c>
    </row>
    <row r="17" spans="1:13" ht="43.5" customHeight="1">
      <c r="A17" s="496" t="s">
        <v>24</v>
      </c>
      <c r="B17" s="496"/>
      <c r="C17" s="496"/>
      <c r="D17" s="496"/>
      <c r="E17" s="496"/>
      <c r="F17" s="496"/>
      <c r="G17" s="382">
        <f>G9+G13+G16</f>
        <v>9.068999999999999</v>
      </c>
      <c r="H17" s="382">
        <f>H9+H13+H16</f>
        <v>10.051</v>
      </c>
      <c r="I17" s="382">
        <f>I9+I13+I16</f>
        <v>44.23</v>
      </c>
      <c r="J17" s="382">
        <f>J9+J13+J16</f>
        <v>1.385</v>
      </c>
      <c r="K17" s="382">
        <f>K9+K13+K16</f>
        <v>282.3</v>
      </c>
      <c r="L17" s="249"/>
      <c r="M17" s="262">
        <f>M9+M13+M16</f>
        <v>14.386</v>
      </c>
    </row>
    <row r="18" spans="1:13" ht="43.5" customHeight="1">
      <c r="A18" s="551" t="s">
        <v>276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3"/>
    </row>
    <row r="19" spans="1:15" s="12" customFormat="1" ht="43.5" customHeight="1">
      <c r="A19" s="273" t="s">
        <v>9</v>
      </c>
      <c r="B19" s="274">
        <v>70</v>
      </c>
      <c r="C19" s="274"/>
      <c r="D19" s="275" t="s">
        <v>9</v>
      </c>
      <c r="E19" s="274">
        <v>70</v>
      </c>
      <c r="F19" s="274">
        <v>63</v>
      </c>
      <c r="G19" s="382">
        <f>E19*бжу!C34/100</f>
        <v>0.28</v>
      </c>
      <c r="H19" s="382">
        <f>E19*бжу!D34/100</f>
        <v>0.18900000000000003</v>
      </c>
      <c r="I19" s="382">
        <f>E19*бжу!E34/100</f>
        <v>6.3629999999999995</v>
      </c>
      <c r="J19" s="382">
        <f>E19*бжу!G34/100</f>
        <v>3.15</v>
      </c>
      <c r="K19" s="382">
        <f>E19*бжу!F34/100</f>
        <v>26.46</v>
      </c>
      <c r="L19" s="274">
        <v>156</v>
      </c>
      <c r="M19" s="263">
        <f>L19*E19/1000</f>
        <v>10.92</v>
      </c>
      <c r="N19" s="74"/>
      <c r="O19" s="74"/>
    </row>
    <row r="20" spans="1:13" ht="42.75" customHeight="1">
      <c r="A20" s="467" t="s">
        <v>14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9"/>
    </row>
    <row r="21" spans="1:13" ht="6.75" customHeight="1" hidden="1" thickBot="1">
      <c r="A21" s="547"/>
      <c r="B21" s="554"/>
      <c r="C21" s="554"/>
      <c r="D21" s="37"/>
      <c r="E21" s="22"/>
      <c r="F21" s="22"/>
      <c r="G21" s="380"/>
      <c r="H21" s="380"/>
      <c r="I21" s="380"/>
      <c r="J21" s="380"/>
      <c r="K21" s="380"/>
      <c r="L21" s="22"/>
      <c r="M21" s="140"/>
    </row>
    <row r="22" spans="1:13" ht="43.5" customHeight="1" hidden="1" thickBot="1">
      <c r="A22" s="547"/>
      <c r="B22" s="554"/>
      <c r="C22" s="554"/>
      <c r="D22" s="37"/>
      <c r="E22" s="22"/>
      <c r="F22" s="22"/>
      <c r="G22" s="380"/>
      <c r="H22" s="380"/>
      <c r="I22" s="380"/>
      <c r="J22" s="380"/>
      <c r="K22" s="380"/>
      <c r="L22" s="22"/>
      <c r="M22" s="140"/>
    </row>
    <row r="23" spans="1:13" ht="43.5" customHeight="1" hidden="1" thickBot="1">
      <c r="A23" s="547"/>
      <c r="B23" s="554"/>
      <c r="C23" s="554"/>
      <c r="D23" s="37"/>
      <c r="E23" s="22"/>
      <c r="F23" s="22"/>
      <c r="G23" s="380"/>
      <c r="H23" s="380"/>
      <c r="I23" s="380"/>
      <c r="J23" s="380"/>
      <c r="K23" s="380"/>
      <c r="L23" s="22"/>
      <c r="M23" s="140"/>
    </row>
    <row r="24" spans="1:13" ht="43.5" customHeight="1" hidden="1" thickBot="1">
      <c r="A24" s="547"/>
      <c r="B24" s="554"/>
      <c r="C24" s="554"/>
      <c r="L24" s="22"/>
      <c r="M24" s="140"/>
    </row>
    <row r="25" spans="1:13" ht="43.5" customHeight="1" hidden="1" thickBot="1">
      <c r="A25" s="547"/>
      <c r="B25" s="554"/>
      <c r="C25" s="554"/>
      <c r="D25" s="37"/>
      <c r="E25" s="22"/>
      <c r="F25" s="22"/>
      <c r="G25" s="380"/>
      <c r="H25" s="380"/>
      <c r="I25" s="380"/>
      <c r="J25" s="380"/>
      <c r="K25" s="380"/>
      <c r="L25" s="22"/>
      <c r="M25" s="140"/>
    </row>
    <row r="26" spans="1:13" ht="33.75" customHeight="1" hidden="1" thickBot="1">
      <c r="A26" s="479"/>
      <c r="B26" s="479"/>
      <c r="C26" s="479"/>
      <c r="D26" s="479"/>
      <c r="E26" s="479"/>
      <c r="F26" s="479"/>
      <c r="G26" s="125">
        <f>SUM(G21:G25)</f>
        <v>0</v>
      </c>
      <c r="H26" s="125">
        <f>SUM(H21:H25)</f>
        <v>0</v>
      </c>
      <c r="I26" s="125">
        <f>SUM(I21:I25)</f>
        <v>0</v>
      </c>
      <c r="J26" s="125">
        <f>SUM(J21:J25)</f>
        <v>0</v>
      </c>
      <c r="K26" s="125">
        <f>SUM(K21:K25)</f>
        <v>0</v>
      </c>
      <c r="L26" s="23"/>
      <c r="M26" s="155">
        <f>SUM(M21:M25)</f>
        <v>0</v>
      </c>
    </row>
    <row r="27" spans="1:13" ht="43.5" customHeight="1">
      <c r="A27" s="476" t="s">
        <v>179</v>
      </c>
      <c r="B27" s="470">
        <v>150</v>
      </c>
      <c r="C27" s="470">
        <v>89</v>
      </c>
      <c r="D27" s="37" t="s">
        <v>41</v>
      </c>
      <c r="E27" s="23">
        <v>50</v>
      </c>
      <c r="F27" s="23">
        <v>36</v>
      </c>
      <c r="G27" s="125">
        <f>E27*бжу!C36/100</f>
        <v>1</v>
      </c>
      <c r="H27" s="125">
        <f>E27*бжу!D36/100</f>
        <v>0.145</v>
      </c>
      <c r="I27" s="125">
        <f>E27*бжу!E36/100</f>
        <v>6.23</v>
      </c>
      <c r="J27" s="125">
        <f>E27*бжу!G36/100</f>
        <v>7.2</v>
      </c>
      <c r="K27" s="125">
        <f>E27*бжу!F36/100</f>
        <v>28.8</v>
      </c>
      <c r="L27" s="23">
        <v>55</v>
      </c>
      <c r="M27" s="140">
        <f aca="true" t="shared" si="0" ref="M27:M32">L27*E27/1000</f>
        <v>2.75</v>
      </c>
    </row>
    <row r="28" spans="1:13" ht="43.5" customHeight="1">
      <c r="A28" s="477"/>
      <c r="B28" s="471"/>
      <c r="C28" s="471"/>
      <c r="D28" s="37" t="s">
        <v>17</v>
      </c>
      <c r="E28" s="22">
        <v>10</v>
      </c>
      <c r="F28" s="22">
        <v>8</v>
      </c>
      <c r="G28" s="125">
        <f>E28*бжу!C37/100</f>
        <v>0.13</v>
      </c>
      <c r="H28" s="125">
        <f>E28*бжу!D37/100</f>
        <v>0.008</v>
      </c>
      <c r="I28" s="125">
        <f>E28*бжу!E37/100</f>
        <v>0.672</v>
      </c>
      <c r="J28" s="125">
        <f>E28*бжу!G37/100</f>
        <v>0.4</v>
      </c>
      <c r="K28" s="125">
        <f>E28*бжу!F37/100</f>
        <v>2.72</v>
      </c>
      <c r="L28" s="22">
        <v>50</v>
      </c>
      <c r="M28" s="140">
        <f t="shared" si="0"/>
        <v>0.5</v>
      </c>
    </row>
    <row r="29" spans="1:13" ht="63" customHeight="1">
      <c r="A29" s="477"/>
      <c r="B29" s="471"/>
      <c r="C29" s="471"/>
      <c r="D29" s="37" t="s">
        <v>117</v>
      </c>
      <c r="E29" s="22">
        <v>10</v>
      </c>
      <c r="F29" s="22">
        <v>8.4</v>
      </c>
      <c r="G29" s="125">
        <f>E29*бжу!C38/100</f>
        <v>0.14</v>
      </c>
      <c r="H29" s="125">
        <f>E29*бжу!D38/100</f>
        <v>0</v>
      </c>
      <c r="I29" s="125">
        <f>E29*бжу!E38/100</f>
        <v>0.8230000000000001</v>
      </c>
      <c r="J29" s="125">
        <f>E29*бжу!G38/100</f>
        <v>0.84</v>
      </c>
      <c r="K29" s="125">
        <f>E29*бжу!F38/100</f>
        <v>3.44</v>
      </c>
      <c r="L29" s="22">
        <v>42</v>
      </c>
      <c r="M29" s="140">
        <f t="shared" si="0"/>
        <v>0.42</v>
      </c>
    </row>
    <row r="30" spans="1:13" ht="43.5" customHeight="1">
      <c r="A30" s="477"/>
      <c r="B30" s="471"/>
      <c r="C30" s="471"/>
      <c r="D30" s="37" t="s">
        <v>249</v>
      </c>
      <c r="E30" s="58">
        <v>40</v>
      </c>
      <c r="F30" s="23">
        <v>40</v>
      </c>
      <c r="G30" s="125">
        <f>E30*бжу!C24/100</f>
        <v>7.12</v>
      </c>
      <c r="H30" s="125">
        <f>E30*бжу!D24/100</f>
        <v>4</v>
      </c>
      <c r="I30" s="125">
        <f>E30*бжу!E24/100</f>
        <v>0</v>
      </c>
      <c r="J30" s="125">
        <f>E30*бжу!G24/100</f>
        <v>0</v>
      </c>
      <c r="K30" s="125">
        <f>E30*бжу!F24/100</f>
        <v>64.8</v>
      </c>
      <c r="L30" s="23">
        <v>506</v>
      </c>
      <c r="M30" s="140">
        <f t="shared" si="0"/>
        <v>20.24</v>
      </c>
    </row>
    <row r="31" spans="1:13" ht="60.75" customHeight="1">
      <c r="A31" s="477"/>
      <c r="B31" s="471"/>
      <c r="C31" s="471"/>
      <c r="D31" s="37" t="s">
        <v>118</v>
      </c>
      <c r="E31" s="22">
        <v>5</v>
      </c>
      <c r="F31" s="22">
        <v>4.2</v>
      </c>
      <c r="G31" s="125">
        <f>E31*бжу!C38/100</f>
        <v>0.07</v>
      </c>
      <c r="H31" s="125">
        <f>E31*бжу!D38/100</f>
        <v>0</v>
      </c>
      <c r="I31" s="125">
        <f>E31*бжу!E38/100</f>
        <v>0.41150000000000003</v>
      </c>
      <c r="J31" s="125">
        <f>E31*бжу!G38/100</f>
        <v>0.42</v>
      </c>
      <c r="K31" s="125">
        <f>E31*бжу!F38/100</f>
        <v>1.72</v>
      </c>
      <c r="L31" s="22">
        <v>42</v>
      </c>
      <c r="M31" s="140">
        <f t="shared" si="0"/>
        <v>0.21</v>
      </c>
    </row>
    <row r="32" spans="1:13" ht="43.5" customHeight="1">
      <c r="A32" s="478"/>
      <c r="B32" s="472"/>
      <c r="C32" s="472"/>
      <c r="D32" s="37" t="s">
        <v>319</v>
      </c>
      <c r="E32" s="22">
        <v>5</v>
      </c>
      <c r="F32" s="22">
        <v>4.35</v>
      </c>
      <c r="G32" s="125">
        <f>E32*бжу!C12/100</f>
        <v>0.635</v>
      </c>
      <c r="H32" s="125">
        <f>E32*бжу!D12/100</f>
        <v>0.5005</v>
      </c>
      <c r="I32" s="125">
        <f>E32*бжу!E12/100</f>
        <v>0.0305</v>
      </c>
      <c r="J32" s="125">
        <f>E32*бжу!G12/100</f>
        <v>0</v>
      </c>
      <c r="K32" s="125">
        <f>E32*бжу!F12/100</f>
        <v>6.85</v>
      </c>
      <c r="L32" s="22">
        <v>300</v>
      </c>
      <c r="M32" s="140">
        <f t="shared" si="0"/>
        <v>1.5</v>
      </c>
    </row>
    <row r="33" spans="1:13" ht="45.75" customHeight="1">
      <c r="A33" s="479"/>
      <c r="B33" s="479"/>
      <c r="C33" s="479"/>
      <c r="D33" s="479"/>
      <c r="E33" s="479"/>
      <c r="F33" s="479"/>
      <c r="G33" s="381">
        <f>G27+G28+G29+G30+G31+G32</f>
        <v>9.095</v>
      </c>
      <c r="H33" s="381">
        <f>H27+H28+H29+H30+H31+H32</f>
        <v>4.653499999999999</v>
      </c>
      <c r="I33" s="381">
        <f>I27+I28+I29+I30+I31+I32</f>
        <v>8.167</v>
      </c>
      <c r="J33" s="381">
        <f>J27+J28+J29+J30+J31+J32</f>
        <v>8.860000000000001</v>
      </c>
      <c r="K33" s="381">
        <f>K27+K28+K29+K30+K31+K32</f>
        <v>108.32999999999998</v>
      </c>
      <c r="L33" s="27"/>
      <c r="M33" s="137">
        <f>SUM(M27:M32)</f>
        <v>25.619999999999997</v>
      </c>
    </row>
    <row r="34" spans="1:13" ht="43.5" customHeight="1">
      <c r="A34" s="480" t="s">
        <v>61</v>
      </c>
      <c r="B34" s="482">
        <v>120</v>
      </c>
      <c r="C34" s="470">
        <v>315</v>
      </c>
      <c r="D34" s="49" t="s">
        <v>252</v>
      </c>
      <c r="E34" s="58">
        <v>32</v>
      </c>
      <c r="F34" s="23">
        <v>32</v>
      </c>
      <c r="G34" s="125">
        <f>E34*бжу!C24/100</f>
        <v>5.696000000000001</v>
      </c>
      <c r="H34" s="125">
        <f>E34*бжу!D24/100</f>
        <v>3.2</v>
      </c>
      <c r="I34" s="125">
        <f>E34*бжу!E24/100</f>
        <v>0</v>
      </c>
      <c r="J34" s="125">
        <f>E34*бжу!G24/100</f>
        <v>0</v>
      </c>
      <c r="K34" s="125">
        <f>E34*бжу!F24/100</f>
        <v>51.84</v>
      </c>
      <c r="L34" s="23">
        <v>506</v>
      </c>
      <c r="M34" s="140">
        <f aca="true" t="shared" si="1" ref="M34:M40">L34*E34/1000</f>
        <v>16.192</v>
      </c>
    </row>
    <row r="35" spans="1:13" ht="43.5" customHeight="1">
      <c r="A35" s="481"/>
      <c r="B35" s="481"/>
      <c r="C35" s="471"/>
      <c r="D35" s="37" t="s">
        <v>116</v>
      </c>
      <c r="E35" s="22">
        <v>13</v>
      </c>
      <c r="F35" s="22">
        <v>13</v>
      </c>
      <c r="G35" s="125">
        <f>E35*бжу!C5/100</f>
        <v>0.91</v>
      </c>
      <c r="H35" s="125">
        <f>E35*бжу!D5/100</f>
        <v>0.12869999999999998</v>
      </c>
      <c r="I35" s="125">
        <f>E35*бжу!E5/100</f>
        <v>9.2404</v>
      </c>
      <c r="J35" s="125">
        <f>E35*бжу!G5/100</f>
        <v>0</v>
      </c>
      <c r="K35" s="125">
        <f>E35*бжу!F5/100</f>
        <v>42.51</v>
      </c>
      <c r="L35" s="22">
        <v>60</v>
      </c>
      <c r="M35" s="140">
        <f t="shared" si="1"/>
        <v>0.78</v>
      </c>
    </row>
    <row r="36" spans="1:13" ht="43.5" customHeight="1">
      <c r="A36" s="481"/>
      <c r="B36" s="481"/>
      <c r="C36" s="471"/>
      <c r="D36" s="41" t="s">
        <v>10</v>
      </c>
      <c r="E36" s="22">
        <v>4</v>
      </c>
      <c r="F36" s="22">
        <v>4</v>
      </c>
      <c r="G36" s="125">
        <f>E36*бжу!C14/100</f>
        <v>0.1</v>
      </c>
      <c r="H36" s="125">
        <f>E36*бжу!D14/100</f>
        <v>2.46</v>
      </c>
      <c r="I36" s="125">
        <f>E36*бжу!E14/100</f>
        <v>0.272</v>
      </c>
      <c r="J36" s="125">
        <f>E36*бжу!G14/100</f>
        <v>0</v>
      </c>
      <c r="K36" s="125">
        <f>E36*бжу!F14/100</f>
        <v>22.64</v>
      </c>
      <c r="L36" s="22">
        <v>500</v>
      </c>
      <c r="M36" s="140">
        <f t="shared" si="1"/>
        <v>2</v>
      </c>
    </row>
    <row r="37" spans="1:13" ht="43.5" customHeight="1">
      <c r="A37" s="481"/>
      <c r="B37" s="481"/>
      <c r="C37" s="471"/>
      <c r="D37" s="37" t="s">
        <v>297</v>
      </c>
      <c r="E37" s="22">
        <v>3</v>
      </c>
      <c r="F37" s="22">
        <v>3</v>
      </c>
      <c r="G37" s="125">
        <f>E37*бжу!C15/100</f>
        <v>0</v>
      </c>
      <c r="H37" s="125">
        <f>E37*бжу!D15/100</f>
        <v>2.9970000000000003</v>
      </c>
      <c r="I37" s="125">
        <f>E37*бжу!E15/100</f>
        <v>0</v>
      </c>
      <c r="J37" s="125">
        <f>E37*бжу!G15/100</f>
        <v>0</v>
      </c>
      <c r="K37" s="125">
        <f>E37*бжу!F15/100</f>
        <v>26.97</v>
      </c>
      <c r="L37" s="22">
        <v>157</v>
      </c>
      <c r="M37" s="140">
        <f t="shared" si="1"/>
        <v>0.471</v>
      </c>
    </row>
    <row r="38" spans="1:13" ht="43.5" customHeight="1">
      <c r="A38" s="481"/>
      <c r="B38" s="481"/>
      <c r="C38" s="471"/>
      <c r="D38" s="37" t="s">
        <v>17</v>
      </c>
      <c r="E38" s="22">
        <v>9</v>
      </c>
      <c r="F38" s="22">
        <v>7.2</v>
      </c>
      <c r="G38" s="125">
        <f>E38*бжу!C37/100</f>
        <v>0.117</v>
      </c>
      <c r="H38" s="125">
        <f>E38*бжу!D37/100</f>
        <v>0.0072</v>
      </c>
      <c r="I38" s="125">
        <f>E38*бжу!E37/100</f>
        <v>0.6048</v>
      </c>
      <c r="J38" s="125">
        <f>E38*бжу!G37/100</f>
        <v>0.36</v>
      </c>
      <c r="K38" s="125">
        <f>E38*бжу!F37/100</f>
        <v>2.448</v>
      </c>
      <c r="L38" s="22">
        <v>50</v>
      </c>
      <c r="M38" s="140">
        <f t="shared" si="1"/>
        <v>0.45</v>
      </c>
    </row>
    <row r="39" spans="1:13" ht="43.5" customHeight="1">
      <c r="A39" s="481"/>
      <c r="B39" s="481"/>
      <c r="C39" s="471"/>
      <c r="D39" s="37" t="s">
        <v>311</v>
      </c>
      <c r="E39" s="22">
        <v>75</v>
      </c>
      <c r="F39" s="22">
        <v>60</v>
      </c>
      <c r="G39" s="125">
        <f>E39*бжу!C40/100</f>
        <v>1.35</v>
      </c>
      <c r="H39" s="125">
        <f>E39*бжу!D40/100</f>
        <v>0.06</v>
      </c>
      <c r="I39" s="125">
        <f>E39*бжу!E40/100</f>
        <v>3.4199999999999995</v>
      </c>
      <c r="J39" s="125">
        <f>E39*бжу!G40/100</f>
        <v>27</v>
      </c>
      <c r="K39" s="125">
        <f>E39*бжу!F40/100</f>
        <v>16.2</v>
      </c>
      <c r="L39" s="22">
        <v>55</v>
      </c>
      <c r="M39" s="140">
        <f t="shared" si="1"/>
        <v>4.125</v>
      </c>
    </row>
    <row r="40" spans="1:13" ht="43.5" customHeight="1">
      <c r="A40" s="481"/>
      <c r="B40" s="481"/>
      <c r="C40" s="472"/>
      <c r="D40" s="37" t="s">
        <v>16</v>
      </c>
      <c r="E40" s="22">
        <v>9</v>
      </c>
      <c r="F40" s="22">
        <v>7.56</v>
      </c>
      <c r="G40" s="125">
        <f>E40*бжу!C38/100</f>
        <v>0.126</v>
      </c>
      <c r="H40" s="125">
        <f>E40*бжу!D38/100</f>
        <v>0</v>
      </c>
      <c r="I40" s="125">
        <f>E40*бжу!E38/100</f>
        <v>0.7407</v>
      </c>
      <c r="J40" s="125">
        <f>E40*бжу!G38/100</f>
        <v>0.7560000000000001</v>
      </c>
      <c r="K40" s="125">
        <f>E40*бжу!F38/100</f>
        <v>3.0959999999999996</v>
      </c>
      <c r="L40" s="22">
        <v>42</v>
      </c>
      <c r="M40" s="140">
        <f t="shared" si="1"/>
        <v>0.378</v>
      </c>
    </row>
    <row r="41" spans="1:13" ht="43.5" customHeight="1">
      <c r="A41" s="479"/>
      <c r="B41" s="479"/>
      <c r="C41" s="479"/>
      <c r="D41" s="479"/>
      <c r="E41" s="479"/>
      <c r="F41" s="479"/>
      <c r="G41" s="381">
        <f>G34+G35+G36+G37+G38+G39+G40</f>
        <v>8.299</v>
      </c>
      <c r="H41" s="381">
        <f>H34+H35+H36+H37+H38+H39+H40</f>
        <v>8.8529</v>
      </c>
      <c r="I41" s="381">
        <f>I34+I35+I36+I37+I38+I39+I40</f>
        <v>14.2779</v>
      </c>
      <c r="J41" s="381">
        <f>J34+J35+J36+J37+J38+J39+J40</f>
        <v>28.116</v>
      </c>
      <c r="K41" s="381">
        <f>K34+K35+K36+K37+K38+K39+K40</f>
        <v>165.70399999999998</v>
      </c>
      <c r="L41" s="27"/>
      <c r="M41" s="137">
        <f>SUM(M34:M40)</f>
        <v>24.396</v>
      </c>
    </row>
    <row r="42" spans="1:13" ht="43.5" customHeight="1">
      <c r="A42" s="488" t="s">
        <v>213</v>
      </c>
      <c r="B42" s="473">
        <v>150</v>
      </c>
      <c r="C42" s="473">
        <v>393</v>
      </c>
      <c r="D42" s="28" t="s">
        <v>126</v>
      </c>
      <c r="E42" s="24">
        <v>5</v>
      </c>
      <c r="F42" s="24">
        <v>5</v>
      </c>
      <c r="G42" s="380">
        <f>E42*бжу!C35/100</f>
        <v>0</v>
      </c>
      <c r="H42" s="380">
        <f>E42*бжу!D35/100</f>
        <v>0.22</v>
      </c>
      <c r="I42" s="380">
        <f>E42*бжу!E35/100</f>
        <v>0.31</v>
      </c>
      <c r="J42" s="380">
        <f>E42*бжу!G35/100</f>
        <v>0.4</v>
      </c>
      <c r="K42" s="380">
        <f>E42*бжу!F35/100</f>
        <v>13.95</v>
      </c>
      <c r="L42" s="23">
        <v>390</v>
      </c>
      <c r="M42" s="140">
        <f>L42*E42/1000</f>
        <v>1.95</v>
      </c>
    </row>
    <row r="43" spans="1:13" ht="43.5" customHeight="1">
      <c r="A43" s="488"/>
      <c r="B43" s="473"/>
      <c r="C43" s="473"/>
      <c r="D43" s="28" t="s">
        <v>114</v>
      </c>
      <c r="E43" s="24">
        <v>5</v>
      </c>
      <c r="F43" s="24">
        <v>5</v>
      </c>
      <c r="G43" s="380">
        <f>E43*бжу!C30/100</f>
        <v>0.02</v>
      </c>
      <c r="H43" s="380">
        <f>E43*бжу!D30/100</f>
        <v>0.0175</v>
      </c>
      <c r="I43" s="380">
        <f>E43*бжу!E30/100</f>
        <v>0.4575</v>
      </c>
      <c r="J43" s="380">
        <f>E43*бжу!G30/100</f>
        <v>7.26</v>
      </c>
      <c r="K43" s="380">
        <f>E43*бжу!F30/100</f>
        <v>1.98</v>
      </c>
      <c r="L43" s="23">
        <v>128</v>
      </c>
      <c r="M43" s="140">
        <f>L43*E43/1000</f>
        <v>0.64</v>
      </c>
    </row>
    <row r="44" spans="1:13" ht="43.5" customHeight="1">
      <c r="A44" s="488"/>
      <c r="B44" s="473"/>
      <c r="C44" s="473"/>
      <c r="D44" s="28" t="s">
        <v>296</v>
      </c>
      <c r="E44" s="24">
        <v>5</v>
      </c>
      <c r="F44" s="24">
        <v>5</v>
      </c>
      <c r="G44" s="380">
        <f>E44*бжу!C19/100</f>
        <v>0</v>
      </c>
      <c r="H44" s="380">
        <f>E44*бжу!D19/100</f>
        <v>0</v>
      </c>
      <c r="I44" s="380">
        <f>E44*бжу!E19/100</f>
        <v>4.99</v>
      </c>
      <c r="J44" s="380">
        <f>E44*бжу!G19/100</f>
        <v>0</v>
      </c>
      <c r="K44" s="380">
        <f>E44*бжу!F19/100</f>
        <v>18.95</v>
      </c>
      <c r="L44" s="23">
        <v>60</v>
      </c>
      <c r="M44" s="140">
        <f>L44*E44/1000</f>
        <v>0.3</v>
      </c>
    </row>
    <row r="45" spans="1:13" ht="43.5" customHeight="1">
      <c r="A45" s="479"/>
      <c r="B45" s="500"/>
      <c r="C45" s="500"/>
      <c r="D45" s="500"/>
      <c r="E45" s="500"/>
      <c r="F45" s="500"/>
      <c r="G45" s="381">
        <f>G42+G43+G44</f>
        <v>0.02</v>
      </c>
      <c r="H45" s="381">
        <f>H42+H43+H44</f>
        <v>0.2375</v>
      </c>
      <c r="I45" s="381">
        <f>I42+I43+I44</f>
        <v>5.7575</v>
      </c>
      <c r="J45" s="381">
        <f>J42+J43+J44</f>
        <v>7.66</v>
      </c>
      <c r="K45" s="381">
        <f>K42+K43+K44</f>
        <v>34.879999999999995</v>
      </c>
      <c r="L45" s="23"/>
      <c r="M45" s="137">
        <f>SUM(M42:M44)</f>
        <v>2.8899999999999997</v>
      </c>
    </row>
    <row r="46" spans="1:13" ht="43.5" customHeight="1">
      <c r="A46" s="56" t="s">
        <v>34</v>
      </c>
      <c r="B46" s="46">
        <v>25</v>
      </c>
      <c r="C46" s="47"/>
      <c r="D46" s="41" t="s">
        <v>19</v>
      </c>
      <c r="E46" s="23">
        <v>25</v>
      </c>
      <c r="F46" s="23">
        <v>25</v>
      </c>
      <c r="G46" s="383">
        <f>E46*бжу!C23/100</f>
        <v>1.65</v>
      </c>
      <c r="H46" s="383">
        <f>E46*бжу!D23/100</f>
        <v>0.3</v>
      </c>
      <c r="I46" s="383">
        <f>E46*бжу!E23/100</f>
        <v>8.825</v>
      </c>
      <c r="J46" s="383">
        <f>E46*бжу!G23/100</f>
        <v>0</v>
      </c>
      <c r="K46" s="383">
        <f>E46*бжу!F23/100</f>
        <v>45.25</v>
      </c>
      <c r="L46" s="23">
        <v>62</v>
      </c>
      <c r="M46" s="141">
        <f>L46*E46/1000</f>
        <v>1.55</v>
      </c>
    </row>
    <row r="47" spans="1:13" ht="43.5" customHeight="1">
      <c r="A47" s="496" t="s">
        <v>23</v>
      </c>
      <c r="B47" s="496"/>
      <c r="C47" s="496"/>
      <c r="D47" s="496"/>
      <c r="E47" s="496"/>
      <c r="F47" s="496"/>
      <c r="G47" s="382">
        <f>G33+G41+G45+G46</f>
        <v>19.063999999999997</v>
      </c>
      <c r="H47" s="382">
        <f>H33+H41+H45+H46</f>
        <v>14.0439</v>
      </c>
      <c r="I47" s="382">
        <f>I33+I41+I45+I46</f>
        <v>37.0274</v>
      </c>
      <c r="J47" s="382">
        <f>J33+J41+J45+J46</f>
        <v>44.635999999999996</v>
      </c>
      <c r="K47" s="382">
        <f>K33+K41+K45+K46</f>
        <v>354.164</v>
      </c>
      <c r="L47" s="249"/>
      <c r="M47" s="262">
        <f>M33+M41+M45+M46</f>
        <v>54.455999999999996</v>
      </c>
    </row>
    <row r="48" spans="1:13" ht="43.5" customHeight="1">
      <c r="A48" s="467" t="s">
        <v>20</v>
      </c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9"/>
    </row>
    <row r="49" spans="1:13" ht="43.5" customHeight="1">
      <c r="A49" s="480" t="s">
        <v>180</v>
      </c>
      <c r="B49" s="482">
        <v>80</v>
      </c>
      <c r="C49" s="470" t="s">
        <v>321</v>
      </c>
      <c r="D49" s="37" t="s">
        <v>21</v>
      </c>
      <c r="E49" s="22">
        <v>25</v>
      </c>
      <c r="F49" s="22">
        <v>25</v>
      </c>
      <c r="G49" s="380">
        <f>E49*бжу!C21/100</f>
        <v>2.575</v>
      </c>
      <c r="H49" s="380">
        <f>E49*бжу!D21/100</f>
        <v>0.275</v>
      </c>
      <c r="I49" s="380">
        <f>E49*бжу!E21/100</f>
        <v>17.25</v>
      </c>
      <c r="J49" s="380">
        <f>E49*бжу!G21/100</f>
        <v>0</v>
      </c>
      <c r="K49" s="380">
        <f>E49*бжу!F21/100</f>
        <v>83.5</v>
      </c>
      <c r="L49" s="22">
        <v>40</v>
      </c>
      <c r="M49" s="140">
        <f aca="true" t="shared" si="2" ref="M49:M55">L49*E49/1000</f>
        <v>1</v>
      </c>
    </row>
    <row r="50" spans="1:13" ht="43.5" customHeight="1">
      <c r="A50" s="481"/>
      <c r="B50" s="481"/>
      <c r="C50" s="471"/>
      <c r="D50" s="37" t="s">
        <v>32</v>
      </c>
      <c r="E50" s="22">
        <v>10</v>
      </c>
      <c r="F50" s="22">
        <v>10</v>
      </c>
      <c r="G50" s="380">
        <f>E50*бжу!C17/100</f>
        <v>0.28</v>
      </c>
      <c r="H50" s="380">
        <f>E50*бжу!D17/100</f>
        <v>0.32</v>
      </c>
      <c r="I50" s="380">
        <f>E50*бжу!E17/100</f>
        <v>0.94</v>
      </c>
      <c r="J50" s="380">
        <f>E50*бжу!G17/100</f>
        <v>0.13</v>
      </c>
      <c r="K50" s="380">
        <f>E50*бжу!F17/100</f>
        <v>5.8</v>
      </c>
      <c r="L50" s="22">
        <v>46</v>
      </c>
      <c r="M50" s="140">
        <f t="shared" si="2"/>
        <v>0.46</v>
      </c>
    </row>
    <row r="51" spans="1:13" ht="43.5" customHeight="1">
      <c r="A51" s="481"/>
      <c r="B51" s="481"/>
      <c r="C51" s="471"/>
      <c r="D51" s="37" t="s">
        <v>322</v>
      </c>
      <c r="E51" s="22">
        <v>5</v>
      </c>
      <c r="F51" s="22">
        <v>4.35</v>
      </c>
      <c r="G51" s="380">
        <f>E51*бжу!C12/100</f>
        <v>0.635</v>
      </c>
      <c r="H51" s="380">
        <f>E51*бжу!D12/100</f>
        <v>0.5005</v>
      </c>
      <c r="I51" s="380">
        <f>E51*бжу!E12/100</f>
        <v>0.0305</v>
      </c>
      <c r="J51" s="380">
        <f>E51*бжу!G12/100</f>
        <v>0</v>
      </c>
      <c r="K51" s="380">
        <f>E51*бжу!F12/100</f>
        <v>6.85</v>
      </c>
      <c r="L51" s="22">
        <v>300</v>
      </c>
      <c r="M51" s="140">
        <f t="shared" si="2"/>
        <v>1.5</v>
      </c>
    </row>
    <row r="52" spans="1:13" ht="43.5" customHeight="1">
      <c r="A52" s="481"/>
      <c r="B52" s="481"/>
      <c r="C52" s="471"/>
      <c r="D52" s="37" t="s">
        <v>41</v>
      </c>
      <c r="E52" s="23">
        <v>60</v>
      </c>
      <c r="F52" s="23">
        <v>43.2</v>
      </c>
      <c r="G52" s="380">
        <f>E52*бжу!C36/100</f>
        <v>1.2</v>
      </c>
      <c r="H52" s="380">
        <f>E52*бжу!D36/100</f>
        <v>0.174</v>
      </c>
      <c r="I52" s="380">
        <f>E52*бжу!E36/100</f>
        <v>7.476</v>
      </c>
      <c r="J52" s="380">
        <f>E52*бжу!G36/100</f>
        <v>8.64</v>
      </c>
      <c r="K52" s="380">
        <f>E52*бжу!F36/100</f>
        <v>34.56</v>
      </c>
      <c r="L52" s="23">
        <v>55</v>
      </c>
      <c r="M52" s="140">
        <f t="shared" si="2"/>
        <v>3.3</v>
      </c>
    </row>
    <row r="53" spans="1:13" ht="43.5" customHeight="1">
      <c r="A53" s="481"/>
      <c r="B53" s="481"/>
      <c r="C53" s="471"/>
      <c r="D53" s="37" t="s">
        <v>32</v>
      </c>
      <c r="E53" s="22">
        <v>10</v>
      </c>
      <c r="F53" s="22">
        <v>10</v>
      </c>
      <c r="G53" s="380">
        <f>E53*бжу!C17/100</f>
        <v>0.28</v>
      </c>
      <c r="H53" s="380">
        <f>E53*бжу!D17/100</f>
        <v>0.32</v>
      </c>
      <c r="I53" s="380">
        <f>E53*бжу!E17/100</f>
        <v>0.94</v>
      </c>
      <c r="J53" s="380">
        <f>E53*бжу!G17/100</f>
        <v>0.13</v>
      </c>
      <c r="K53" s="380">
        <f>E53*бжу!F17/100</f>
        <v>5.8</v>
      </c>
      <c r="L53" s="22">
        <v>46</v>
      </c>
      <c r="M53" s="140">
        <f t="shared" si="2"/>
        <v>0.46</v>
      </c>
    </row>
    <row r="54" spans="1:13" ht="43.5" customHeight="1">
      <c r="A54" s="481"/>
      <c r="B54" s="481"/>
      <c r="C54" s="471"/>
      <c r="D54" s="37" t="s">
        <v>10</v>
      </c>
      <c r="E54" s="22">
        <v>5</v>
      </c>
      <c r="F54" s="22">
        <v>5</v>
      </c>
      <c r="G54" s="380">
        <f>E54*бжу!C14/100</f>
        <v>0.125</v>
      </c>
      <c r="H54" s="380">
        <f>E54*бжу!D14/100</f>
        <v>3.075</v>
      </c>
      <c r="I54" s="380">
        <f>E54*бжу!E14/100</f>
        <v>0.34</v>
      </c>
      <c r="J54" s="380">
        <f>E54*бжу!G14/100</f>
        <v>0</v>
      </c>
      <c r="K54" s="380">
        <f>E54*бжу!F14/100</f>
        <v>28.3</v>
      </c>
      <c r="L54" s="22">
        <v>500</v>
      </c>
      <c r="M54" s="140">
        <f t="shared" si="2"/>
        <v>2.5</v>
      </c>
    </row>
    <row r="55" spans="1:13" ht="45.75" customHeight="1">
      <c r="A55" s="481"/>
      <c r="B55" s="481"/>
      <c r="C55" s="472"/>
      <c r="D55" s="37" t="s">
        <v>297</v>
      </c>
      <c r="E55" s="22">
        <v>4</v>
      </c>
      <c r="F55" s="22">
        <v>4</v>
      </c>
      <c r="G55" s="380">
        <f>E55*бжу!C15/100</f>
        <v>0</v>
      </c>
      <c r="H55" s="380">
        <f>E55*бжу!D15/100</f>
        <v>3.9960000000000004</v>
      </c>
      <c r="I55" s="380">
        <f>E55*бжу!E15/100</f>
        <v>0</v>
      </c>
      <c r="J55" s="380">
        <f>E55*бжу!G15/100</f>
        <v>0</v>
      </c>
      <c r="K55" s="380">
        <f>E55*бжу!F15/100</f>
        <v>35.96</v>
      </c>
      <c r="L55" s="22">
        <v>157</v>
      </c>
      <c r="M55" s="140">
        <f t="shared" si="2"/>
        <v>0.628</v>
      </c>
    </row>
    <row r="56" spans="1:13" ht="43.5" customHeight="1">
      <c r="A56" s="479"/>
      <c r="B56" s="479"/>
      <c r="C56" s="479"/>
      <c r="D56" s="479"/>
      <c r="E56" s="479"/>
      <c r="F56" s="479"/>
      <c r="G56" s="381">
        <f>G49+G50+G51+G52+G53+G54+G55</f>
        <v>5.095000000000001</v>
      </c>
      <c r="H56" s="381">
        <f>H49+H50+H51+H52+H53+H54+H55</f>
        <v>8.6605</v>
      </c>
      <c r="I56" s="381">
        <f>I49+I50+I51+I52+I53+I54+I55</f>
        <v>26.9765</v>
      </c>
      <c r="J56" s="381">
        <f>J49+J50+J51+J52+J53+J54+J55</f>
        <v>8.900000000000002</v>
      </c>
      <c r="K56" s="381">
        <f>K49+K50+K51+K52+K53+K54+K55</f>
        <v>200.77</v>
      </c>
      <c r="L56" s="27"/>
      <c r="M56" s="137">
        <f>SUM(M49:M55)</f>
        <v>9.847999999999999</v>
      </c>
    </row>
    <row r="57" spans="1:13" ht="43.5" customHeight="1">
      <c r="A57" s="480" t="s">
        <v>40</v>
      </c>
      <c r="B57" s="482">
        <v>150</v>
      </c>
      <c r="C57" s="470">
        <v>413</v>
      </c>
      <c r="D57" s="37" t="s">
        <v>295</v>
      </c>
      <c r="E57" s="23">
        <v>1</v>
      </c>
      <c r="F57" s="23">
        <v>1</v>
      </c>
      <c r="G57" s="380">
        <f>E57*бжу!C27/100</f>
        <v>0.2</v>
      </c>
      <c r="H57" s="380">
        <f>E57*бжу!D27/100</f>
        <v>0.051</v>
      </c>
      <c r="I57" s="380">
        <f>E57*бжу!E27/100</f>
        <v>0.15</v>
      </c>
      <c r="J57" s="380">
        <f>E57*бжу!G27/100</f>
        <v>0.1</v>
      </c>
      <c r="K57" s="380">
        <f>E57*бжу!F27/100</f>
        <v>0</v>
      </c>
      <c r="L57" s="23">
        <v>555</v>
      </c>
      <c r="M57" s="140">
        <f>L57*E57/1000</f>
        <v>0.555</v>
      </c>
    </row>
    <row r="58" spans="1:13" ht="43.5" customHeight="1">
      <c r="A58" s="480"/>
      <c r="B58" s="481"/>
      <c r="C58" s="471"/>
      <c r="D58" s="37" t="s">
        <v>18</v>
      </c>
      <c r="E58" s="22">
        <v>100</v>
      </c>
      <c r="F58" s="22">
        <v>100</v>
      </c>
      <c r="G58" s="380">
        <f>E58*бжу!C17/100</f>
        <v>2.8</v>
      </c>
      <c r="H58" s="380">
        <f>E58*бжу!D17/100</f>
        <v>3.2</v>
      </c>
      <c r="I58" s="380">
        <f>E58*бжу!E17/100</f>
        <v>9.4</v>
      </c>
      <c r="J58" s="380">
        <f>E58*бжу!G17/100</f>
        <v>1.3</v>
      </c>
      <c r="K58" s="380">
        <f>E58*бжу!F17/100</f>
        <v>58</v>
      </c>
      <c r="L58" s="24">
        <v>46</v>
      </c>
      <c r="M58" s="140">
        <f>L58*E58/1000</f>
        <v>4.6</v>
      </c>
    </row>
    <row r="59" spans="1:13" ht="46.5" customHeight="1">
      <c r="A59" s="480"/>
      <c r="B59" s="481"/>
      <c r="C59" s="472"/>
      <c r="D59" s="37" t="s">
        <v>296</v>
      </c>
      <c r="E59" s="23">
        <v>6</v>
      </c>
      <c r="F59" s="23">
        <v>6</v>
      </c>
      <c r="G59" s="380">
        <f>E59*бжу!C19/100</f>
        <v>0</v>
      </c>
      <c r="H59" s="380">
        <f>E59*бжу!D19/100</f>
        <v>0</v>
      </c>
      <c r="I59" s="380">
        <f>E59*бжу!E19/100</f>
        <v>5.9879999999999995</v>
      </c>
      <c r="J59" s="380">
        <f>E59*бжу!G19/100</f>
        <v>0</v>
      </c>
      <c r="K59" s="380">
        <f>E59*бжу!F19/100</f>
        <v>22.74</v>
      </c>
      <c r="L59" s="23">
        <v>60</v>
      </c>
      <c r="M59" s="140">
        <f>L59*E59/1000</f>
        <v>0.36</v>
      </c>
    </row>
    <row r="60" spans="1:13" ht="69" customHeight="1">
      <c r="A60" s="479"/>
      <c r="B60" s="479"/>
      <c r="C60" s="479"/>
      <c r="D60" s="479"/>
      <c r="E60" s="479"/>
      <c r="F60" s="479"/>
      <c r="G60" s="381">
        <f>G57+G58+G59</f>
        <v>3</v>
      </c>
      <c r="H60" s="381">
        <f>H57+H58+H59</f>
        <v>3.2510000000000003</v>
      </c>
      <c r="I60" s="381">
        <f>I57+I58+I59</f>
        <v>15.538</v>
      </c>
      <c r="J60" s="381">
        <f>J57+J58+J59</f>
        <v>1.4000000000000001</v>
      </c>
      <c r="K60" s="381">
        <f>K57+K58+K59</f>
        <v>80.74</v>
      </c>
      <c r="L60" s="27"/>
      <c r="M60" s="137">
        <f>SUM(M57:M59)</f>
        <v>5.515</v>
      </c>
    </row>
    <row r="61" spans="1:13" ht="55.5" customHeight="1">
      <c r="A61" s="556" t="s">
        <v>25</v>
      </c>
      <c r="B61" s="556"/>
      <c r="C61" s="556"/>
      <c r="D61" s="556"/>
      <c r="E61" s="556"/>
      <c r="F61" s="556"/>
      <c r="G61" s="394">
        <f>G17+G19+G47+G60</f>
        <v>31.412999999999997</v>
      </c>
      <c r="H61" s="394">
        <f>H17+H19+H47+H60</f>
        <v>27.534900000000004</v>
      </c>
      <c r="I61" s="394">
        <f>I17+I19+I47+I60</f>
        <v>103.15839999999999</v>
      </c>
      <c r="J61" s="394">
        <f>J17+J19+J47+J60</f>
        <v>50.57099999999999</v>
      </c>
      <c r="K61" s="394">
        <f>K17+K19+K47+K60</f>
        <v>743.664</v>
      </c>
      <c r="L61" s="276"/>
      <c r="M61" s="277">
        <f>M56+M60</f>
        <v>15.363</v>
      </c>
    </row>
    <row r="62" spans="1:15" ht="39.75" customHeight="1">
      <c r="A62" s="385" t="s">
        <v>219</v>
      </c>
      <c r="B62" s="359">
        <v>3</v>
      </c>
      <c r="C62" s="359"/>
      <c r="D62" s="365" t="s">
        <v>218</v>
      </c>
      <c r="E62" s="282">
        <v>3</v>
      </c>
      <c r="F62" s="282">
        <v>3</v>
      </c>
      <c r="G62" s="382"/>
      <c r="H62" s="382"/>
      <c r="I62" s="382"/>
      <c r="J62" s="382"/>
      <c r="K62" s="382"/>
      <c r="L62" s="282">
        <v>10.3</v>
      </c>
      <c r="M62" s="250">
        <f>E62*L62/1000</f>
        <v>0.030900000000000004</v>
      </c>
      <c r="N62"/>
      <c r="O62"/>
    </row>
    <row r="63" spans="1:13" ht="30" customHeight="1">
      <c r="A63" s="499" t="s">
        <v>26</v>
      </c>
      <c r="B63" s="499"/>
      <c r="C63" s="499"/>
      <c r="D63" s="499"/>
      <c r="E63" s="499"/>
      <c r="F63" s="499"/>
      <c r="G63" s="266">
        <f>G17+G19+G47+G61</f>
        <v>59.82599999999999</v>
      </c>
      <c r="H63" s="266">
        <f>H17+H19+H47+H61</f>
        <v>51.81880000000001</v>
      </c>
      <c r="I63" s="266">
        <f>I17+I19+I47+I61</f>
        <v>190.7788</v>
      </c>
      <c r="J63" s="266">
        <f>J17+J19+J47+J61</f>
        <v>99.74199999999999</v>
      </c>
      <c r="K63" s="266">
        <f>K17+K19+K47+K61</f>
        <v>1406.588</v>
      </c>
      <c r="L63" s="251"/>
      <c r="M63" s="252">
        <f>M17+M47+M61+M19+M62</f>
        <v>95.1559</v>
      </c>
    </row>
    <row r="64" spans="1:14" ht="35.25">
      <c r="A64" s="130"/>
      <c r="B64" s="130"/>
      <c r="C64" s="130"/>
      <c r="D64" s="130"/>
      <c r="E64" s="61"/>
      <c r="F64" s="61"/>
      <c r="G64" s="378"/>
      <c r="H64" s="378"/>
      <c r="I64" s="378"/>
      <c r="J64" s="378"/>
      <c r="K64" s="378"/>
      <c r="L64" s="61"/>
      <c r="M64" s="128"/>
      <c r="N64" s="232"/>
    </row>
    <row r="65" spans="1:14" ht="35.25">
      <c r="A65" s="130"/>
      <c r="B65" s="130"/>
      <c r="C65" s="130"/>
      <c r="D65" s="128"/>
      <c r="E65" s="138"/>
      <c r="F65" s="138"/>
      <c r="G65" s="390"/>
      <c r="H65" s="390"/>
      <c r="I65" s="390"/>
      <c r="J65" s="390"/>
      <c r="K65" s="390"/>
      <c r="L65" s="138"/>
      <c r="M65" s="128"/>
      <c r="N65" s="232"/>
    </row>
    <row r="66" spans="1:14" ht="35.25">
      <c r="A66" s="130"/>
      <c r="B66" s="130"/>
      <c r="C66" s="130"/>
      <c r="D66" s="128"/>
      <c r="E66" s="138"/>
      <c r="F66" s="138"/>
      <c r="G66" s="390"/>
      <c r="H66" s="390"/>
      <c r="I66" s="390"/>
      <c r="J66" s="390"/>
      <c r="K66" s="390"/>
      <c r="L66" s="138"/>
      <c r="M66" s="128"/>
      <c r="N66" s="232"/>
    </row>
    <row r="67" spans="1:14" ht="35.25">
      <c r="A67" s="130"/>
      <c r="B67" s="130"/>
      <c r="C67" s="130"/>
      <c r="D67" s="128"/>
      <c r="E67" s="138"/>
      <c r="F67" s="138"/>
      <c r="G67" s="390"/>
      <c r="H67" s="390"/>
      <c r="I67" s="390"/>
      <c r="J67" s="390"/>
      <c r="K67" s="390"/>
      <c r="L67" s="138"/>
      <c r="M67" s="128"/>
      <c r="N67" s="232"/>
    </row>
    <row r="68" spans="1:14" ht="35.25">
      <c r="A68" s="130"/>
      <c r="B68" s="130"/>
      <c r="C68" s="130"/>
      <c r="D68" s="128"/>
      <c r="E68" s="138"/>
      <c r="F68" s="138"/>
      <c r="G68" s="390"/>
      <c r="H68" s="390"/>
      <c r="I68" s="390"/>
      <c r="J68" s="390"/>
      <c r="K68" s="390"/>
      <c r="L68" s="138"/>
      <c r="M68" s="128"/>
      <c r="N68" s="232"/>
    </row>
    <row r="69" spans="1:14" ht="35.25">
      <c r="A69" s="130"/>
      <c r="B69" s="130"/>
      <c r="C69" s="130"/>
      <c r="D69" s="128"/>
      <c r="E69" s="138"/>
      <c r="F69" s="138"/>
      <c r="G69" s="390"/>
      <c r="H69" s="390"/>
      <c r="I69" s="390"/>
      <c r="J69" s="390"/>
      <c r="K69" s="390"/>
      <c r="L69" s="138"/>
      <c r="M69" s="128"/>
      <c r="N69" s="232"/>
    </row>
    <row r="70" spans="1:14" ht="35.25">
      <c r="A70" s="130"/>
      <c r="B70" s="130"/>
      <c r="C70" s="130"/>
      <c r="D70" s="128"/>
      <c r="E70" s="138"/>
      <c r="F70" s="138"/>
      <c r="G70" s="390"/>
      <c r="H70" s="390"/>
      <c r="I70" s="390"/>
      <c r="J70" s="390"/>
      <c r="K70" s="390"/>
      <c r="L70" s="138"/>
      <c r="M70" s="128"/>
      <c r="N70" s="232"/>
    </row>
    <row r="71" spans="1:14" ht="35.25">
      <c r="A71" s="130"/>
      <c r="B71" s="130"/>
      <c r="C71" s="130"/>
      <c r="D71" s="128"/>
      <c r="E71" s="138"/>
      <c r="F71" s="138"/>
      <c r="G71" s="390"/>
      <c r="H71" s="390"/>
      <c r="I71" s="390"/>
      <c r="J71" s="390"/>
      <c r="K71" s="390"/>
      <c r="L71" s="138"/>
      <c r="M71" s="128"/>
      <c r="N71" s="232"/>
    </row>
    <row r="72" spans="1:14" ht="35.25">
      <c r="A72" s="130"/>
      <c r="B72" s="130"/>
      <c r="C72" s="130"/>
      <c r="D72" s="128"/>
      <c r="E72" s="138"/>
      <c r="F72" s="138"/>
      <c r="G72" s="390"/>
      <c r="H72" s="390"/>
      <c r="I72" s="390"/>
      <c r="J72" s="390"/>
      <c r="K72" s="390"/>
      <c r="L72" s="138"/>
      <c r="M72" s="128"/>
      <c r="N72" s="232"/>
    </row>
    <row r="73" spans="1:14" ht="35.25">
      <c r="A73" s="130"/>
      <c r="B73" s="130"/>
      <c r="C73" s="130"/>
      <c r="D73" s="128"/>
      <c r="E73" s="138"/>
      <c r="F73" s="138"/>
      <c r="G73" s="390"/>
      <c r="H73" s="390"/>
      <c r="I73" s="390"/>
      <c r="J73" s="390"/>
      <c r="K73" s="390"/>
      <c r="L73" s="138"/>
      <c r="M73" s="128"/>
      <c r="N73" s="232"/>
    </row>
    <row r="74" spans="1:14" ht="35.25">
      <c r="A74" s="130"/>
      <c r="B74" s="130"/>
      <c r="C74" s="130"/>
      <c r="D74" s="128"/>
      <c r="E74" s="138"/>
      <c r="F74" s="138"/>
      <c r="G74" s="390"/>
      <c r="H74" s="390"/>
      <c r="I74" s="390"/>
      <c r="J74" s="390"/>
      <c r="K74" s="390"/>
      <c r="L74" s="138"/>
      <c r="M74" s="128"/>
      <c r="N74" s="232"/>
    </row>
    <row r="75" spans="1:14" ht="35.25">
      <c r="A75" s="130"/>
      <c r="B75" s="130"/>
      <c r="C75" s="130"/>
      <c r="D75" s="128"/>
      <c r="E75" s="138"/>
      <c r="F75" s="138"/>
      <c r="G75" s="390"/>
      <c r="H75" s="390"/>
      <c r="I75" s="390"/>
      <c r="J75" s="390"/>
      <c r="K75" s="390"/>
      <c r="L75" s="138"/>
      <c r="M75" s="128"/>
      <c r="N75" s="232"/>
    </row>
    <row r="76" spans="1:14" ht="35.25">
      <c r="A76" s="130"/>
      <c r="B76" s="130"/>
      <c r="C76" s="130"/>
      <c r="D76" s="128"/>
      <c r="E76" s="138"/>
      <c r="F76" s="138"/>
      <c r="G76" s="390"/>
      <c r="H76" s="390"/>
      <c r="I76" s="390"/>
      <c r="J76" s="390"/>
      <c r="K76" s="390"/>
      <c r="L76" s="138"/>
      <c r="M76" s="128"/>
      <c r="N76" s="232"/>
    </row>
    <row r="77" spans="1:14" ht="35.25">
      <c r="A77" s="130"/>
      <c r="B77" s="130"/>
      <c r="C77" s="130"/>
      <c r="D77" s="128"/>
      <c r="E77" s="138"/>
      <c r="F77" s="138"/>
      <c r="G77" s="390"/>
      <c r="H77" s="390"/>
      <c r="I77" s="390"/>
      <c r="J77" s="390"/>
      <c r="K77" s="390"/>
      <c r="L77" s="138"/>
      <c r="M77" s="128"/>
      <c r="N77" s="232"/>
    </row>
    <row r="78" spans="1:14" ht="35.25">
      <c r="A78" s="130"/>
      <c r="B78" s="130"/>
      <c r="C78" s="130"/>
      <c r="D78" s="128"/>
      <c r="E78" s="138"/>
      <c r="F78" s="138"/>
      <c r="G78" s="390"/>
      <c r="H78" s="390"/>
      <c r="I78" s="390"/>
      <c r="J78" s="390"/>
      <c r="K78" s="390"/>
      <c r="L78" s="138"/>
      <c r="M78" s="128"/>
      <c r="N78" s="232"/>
    </row>
    <row r="79" spans="1:14" ht="35.25">
      <c r="A79" s="130"/>
      <c r="B79" s="130"/>
      <c r="C79" s="130"/>
      <c r="D79" s="128"/>
      <c r="E79" s="138"/>
      <c r="F79" s="138"/>
      <c r="G79" s="390"/>
      <c r="H79" s="390"/>
      <c r="I79" s="390"/>
      <c r="J79" s="390"/>
      <c r="K79" s="390"/>
      <c r="L79" s="138"/>
      <c r="M79" s="128"/>
      <c r="N79" s="232"/>
    </row>
    <row r="80" spans="1:14" ht="35.25">
      <c r="A80" s="130"/>
      <c r="B80" s="130"/>
      <c r="C80" s="130"/>
      <c r="D80" s="128"/>
      <c r="E80" s="138"/>
      <c r="F80" s="138"/>
      <c r="G80" s="390"/>
      <c r="H80" s="390"/>
      <c r="I80" s="390"/>
      <c r="J80" s="390"/>
      <c r="K80" s="390"/>
      <c r="L80" s="138"/>
      <c r="M80" s="128"/>
      <c r="N80" s="232"/>
    </row>
    <row r="81" spans="1:14" ht="35.25">
      <c r="A81" s="130"/>
      <c r="B81" s="130"/>
      <c r="C81" s="130"/>
      <c r="D81" s="128"/>
      <c r="E81" s="138"/>
      <c r="F81" s="138"/>
      <c r="G81" s="390"/>
      <c r="H81" s="390"/>
      <c r="I81" s="390"/>
      <c r="J81" s="390"/>
      <c r="K81" s="390"/>
      <c r="L81" s="138"/>
      <c r="M81" s="128"/>
      <c r="N81" s="232"/>
    </row>
    <row r="82" spans="1:14" ht="35.25">
      <c r="A82" s="130"/>
      <c r="B82" s="130"/>
      <c r="C82" s="130"/>
      <c r="D82" s="128"/>
      <c r="E82" s="138"/>
      <c r="F82" s="138"/>
      <c r="G82" s="390"/>
      <c r="H82" s="390"/>
      <c r="I82" s="390"/>
      <c r="J82" s="390"/>
      <c r="K82" s="390"/>
      <c r="L82" s="138"/>
      <c r="M82" s="128"/>
      <c r="N82" s="232"/>
    </row>
    <row r="83" spans="1:14" ht="35.25">
      <c r="A83" s="130"/>
      <c r="B83" s="130"/>
      <c r="C83" s="130"/>
      <c r="D83" s="128"/>
      <c r="E83" s="138"/>
      <c r="F83" s="138"/>
      <c r="G83" s="390"/>
      <c r="H83" s="390"/>
      <c r="I83" s="390"/>
      <c r="J83" s="390"/>
      <c r="K83" s="390"/>
      <c r="L83" s="138"/>
      <c r="M83" s="128"/>
      <c r="N83" s="232"/>
    </row>
    <row r="84" spans="1:14" ht="35.25">
      <c r="A84" s="130"/>
      <c r="B84" s="130"/>
      <c r="C84" s="130"/>
      <c r="D84" s="128"/>
      <c r="E84" s="138"/>
      <c r="F84" s="138"/>
      <c r="G84" s="390"/>
      <c r="H84" s="390"/>
      <c r="I84" s="390"/>
      <c r="J84" s="390"/>
      <c r="K84" s="390"/>
      <c r="L84" s="138"/>
      <c r="M84" s="128"/>
      <c r="N84" s="232"/>
    </row>
    <row r="85" spans="1:14" ht="35.25">
      <c r="A85" s="130"/>
      <c r="B85" s="130"/>
      <c r="C85" s="130"/>
      <c r="D85" s="128"/>
      <c r="E85" s="138"/>
      <c r="F85" s="138"/>
      <c r="G85" s="390"/>
      <c r="H85" s="390"/>
      <c r="I85" s="390"/>
      <c r="J85" s="390"/>
      <c r="K85" s="390"/>
      <c r="L85" s="138"/>
      <c r="M85" s="128"/>
      <c r="N85" s="232"/>
    </row>
    <row r="86" spans="1:14" ht="35.25">
      <c r="A86" s="130"/>
      <c r="B86" s="130"/>
      <c r="C86" s="130"/>
      <c r="D86" s="128"/>
      <c r="E86" s="138"/>
      <c r="F86" s="138"/>
      <c r="G86" s="390"/>
      <c r="H86" s="390"/>
      <c r="I86" s="390"/>
      <c r="J86" s="390"/>
      <c r="K86" s="390"/>
      <c r="L86" s="138"/>
      <c r="M86" s="128"/>
      <c r="N86" s="232"/>
    </row>
    <row r="87" spans="1:14" ht="35.25">
      <c r="A87" s="130"/>
      <c r="B87" s="130"/>
      <c r="C87" s="130"/>
      <c r="D87" s="128"/>
      <c r="E87" s="138"/>
      <c r="F87" s="138"/>
      <c r="G87" s="390"/>
      <c r="H87" s="390"/>
      <c r="I87" s="390"/>
      <c r="J87" s="390"/>
      <c r="K87" s="390"/>
      <c r="L87" s="138"/>
      <c r="M87" s="128"/>
      <c r="N87" s="232"/>
    </row>
    <row r="88" spans="1:14" ht="35.25">
      <c r="A88" s="130"/>
      <c r="B88" s="130"/>
      <c r="C88" s="130"/>
      <c r="D88" s="128"/>
      <c r="E88" s="138"/>
      <c r="F88" s="138"/>
      <c r="G88" s="390"/>
      <c r="H88" s="390"/>
      <c r="I88" s="390"/>
      <c r="J88" s="390"/>
      <c r="K88" s="390"/>
      <c r="L88" s="138"/>
      <c r="M88" s="128"/>
      <c r="N88" s="232"/>
    </row>
    <row r="89" spans="1:14" ht="35.25">
      <c r="A89" s="130"/>
      <c r="B89" s="130"/>
      <c r="C89" s="130"/>
      <c r="D89" s="128"/>
      <c r="E89" s="138"/>
      <c r="F89" s="138"/>
      <c r="G89" s="390"/>
      <c r="H89" s="390"/>
      <c r="I89" s="390"/>
      <c r="J89" s="390"/>
      <c r="K89" s="390"/>
      <c r="L89" s="138"/>
      <c r="M89" s="128"/>
      <c r="N89" s="232"/>
    </row>
    <row r="90" spans="1:14" ht="35.25">
      <c r="A90" s="130"/>
      <c r="B90" s="130"/>
      <c r="C90" s="130"/>
      <c r="D90" s="128"/>
      <c r="E90" s="138"/>
      <c r="F90" s="138"/>
      <c r="G90" s="390"/>
      <c r="H90" s="390"/>
      <c r="I90" s="390"/>
      <c r="J90" s="390"/>
      <c r="K90" s="390"/>
      <c r="L90" s="138"/>
      <c r="M90" s="128"/>
      <c r="N90" s="232"/>
    </row>
    <row r="91" spans="1:14" ht="35.25">
      <c r="A91" s="130"/>
      <c r="B91" s="130"/>
      <c r="C91" s="130"/>
      <c r="D91" s="128"/>
      <c r="E91" s="138"/>
      <c r="F91" s="138"/>
      <c r="G91" s="390"/>
      <c r="H91" s="390"/>
      <c r="I91" s="390"/>
      <c r="J91" s="390"/>
      <c r="K91" s="390"/>
      <c r="L91" s="138"/>
      <c r="M91" s="128"/>
      <c r="N91" s="232"/>
    </row>
    <row r="92" spans="1:14" ht="35.25">
      <c r="A92" s="130"/>
      <c r="B92" s="130"/>
      <c r="C92" s="130"/>
      <c r="D92" s="128"/>
      <c r="E92" s="138"/>
      <c r="F92" s="138"/>
      <c r="G92" s="390"/>
      <c r="H92" s="390"/>
      <c r="I92" s="390"/>
      <c r="J92" s="390"/>
      <c r="K92" s="390"/>
      <c r="L92" s="138"/>
      <c r="M92" s="128"/>
      <c r="N92" s="232"/>
    </row>
    <row r="93" spans="1:14" ht="35.25">
      <c r="A93" s="130"/>
      <c r="B93" s="130"/>
      <c r="C93" s="130"/>
      <c r="D93" s="128"/>
      <c r="E93" s="138"/>
      <c r="F93" s="138"/>
      <c r="G93" s="390"/>
      <c r="H93" s="390"/>
      <c r="I93" s="390"/>
      <c r="J93" s="390"/>
      <c r="K93" s="390"/>
      <c r="L93" s="138"/>
      <c r="M93" s="128"/>
      <c r="N93" s="232"/>
    </row>
    <row r="94" spans="1:14" ht="35.25">
      <c r="A94" s="130"/>
      <c r="B94" s="130"/>
      <c r="C94" s="130"/>
      <c r="D94" s="128"/>
      <c r="E94" s="138"/>
      <c r="F94" s="138"/>
      <c r="G94" s="390"/>
      <c r="H94" s="390"/>
      <c r="I94" s="390"/>
      <c r="J94" s="390"/>
      <c r="K94" s="390"/>
      <c r="L94" s="138"/>
      <c r="M94" s="128"/>
      <c r="N94" s="232"/>
    </row>
    <row r="95" spans="1:14" ht="35.25">
      <c r="A95" s="130"/>
      <c r="B95" s="130"/>
      <c r="C95" s="130"/>
      <c r="D95" s="128"/>
      <c r="E95" s="138"/>
      <c r="F95" s="138"/>
      <c r="G95" s="390"/>
      <c r="H95" s="390"/>
      <c r="I95" s="390"/>
      <c r="J95" s="390"/>
      <c r="K95" s="390"/>
      <c r="L95" s="138"/>
      <c r="M95" s="128"/>
      <c r="N95" s="232"/>
    </row>
    <row r="96" spans="1:14" ht="35.25">
      <c r="A96" s="130"/>
      <c r="B96" s="130"/>
      <c r="C96" s="130"/>
      <c r="D96" s="128"/>
      <c r="E96" s="138"/>
      <c r="F96" s="138"/>
      <c r="G96" s="390"/>
      <c r="H96" s="390"/>
      <c r="I96" s="390"/>
      <c r="J96" s="390"/>
      <c r="K96" s="390"/>
      <c r="L96" s="138"/>
      <c r="M96" s="128"/>
      <c r="N96" s="232"/>
    </row>
    <row r="97" spans="1:14" ht="35.25">
      <c r="A97" s="130"/>
      <c r="B97" s="130"/>
      <c r="C97" s="130"/>
      <c r="D97" s="128"/>
      <c r="E97" s="138"/>
      <c r="F97" s="138"/>
      <c r="G97" s="390"/>
      <c r="H97" s="390"/>
      <c r="I97" s="390"/>
      <c r="J97" s="390"/>
      <c r="K97" s="390"/>
      <c r="L97" s="138"/>
      <c r="M97" s="128"/>
      <c r="N97" s="232"/>
    </row>
    <row r="98" spans="1:14" ht="35.25">
      <c r="A98" s="130"/>
      <c r="B98" s="130"/>
      <c r="C98" s="130"/>
      <c r="D98" s="128"/>
      <c r="E98" s="138"/>
      <c r="F98" s="138"/>
      <c r="G98" s="390"/>
      <c r="H98" s="390"/>
      <c r="I98" s="390"/>
      <c r="J98" s="390"/>
      <c r="K98" s="390"/>
      <c r="L98" s="138"/>
      <c r="M98" s="128"/>
      <c r="N98" s="232"/>
    </row>
    <row r="99" spans="1:14" ht="35.25">
      <c r="A99" s="130"/>
      <c r="B99" s="130"/>
      <c r="C99" s="130"/>
      <c r="D99" s="128"/>
      <c r="E99" s="138"/>
      <c r="F99" s="138"/>
      <c r="G99" s="390"/>
      <c r="H99" s="390"/>
      <c r="I99" s="390"/>
      <c r="J99" s="390"/>
      <c r="K99" s="390"/>
      <c r="L99" s="138"/>
      <c r="M99" s="128"/>
      <c r="N99" s="232"/>
    </row>
  </sheetData>
  <sheetProtection/>
  <mergeCells count="44">
    <mergeCell ref="A63:F63"/>
    <mergeCell ref="A56:F56"/>
    <mergeCell ref="A45:F45"/>
    <mergeCell ref="A47:F47"/>
    <mergeCell ref="A61:F61"/>
    <mergeCell ref="A57:A59"/>
    <mergeCell ref="A60:F60"/>
    <mergeCell ref="A49:A55"/>
    <mergeCell ref="B49:B55"/>
    <mergeCell ref="C57:C59"/>
    <mergeCell ref="A14:A15"/>
    <mergeCell ref="A4:K4"/>
    <mergeCell ref="A9:F9"/>
    <mergeCell ref="A17:F17"/>
    <mergeCell ref="A5:A8"/>
    <mergeCell ref="A13:F13"/>
    <mergeCell ref="C5:C8"/>
    <mergeCell ref="B5:B8"/>
    <mergeCell ref="B14:B15"/>
    <mergeCell ref="A16:F16"/>
    <mergeCell ref="C21:C25"/>
    <mergeCell ref="A27:A32"/>
    <mergeCell ref="A41:F41"/>
    <mergeCell ref="A34:A40"/>
    <mergeCell ref="B34:B40"/>
    <mergeCell ref="A26:F26"/>
    <mergeCell ref="A33:F33"/>
    <mergeCell ref="A21:A25"/>
    <mergeCell ref="A18:M18"/>
    <mergeCell ref="A10:A12"/>
    <mergeCell ref="B10:B12"/>
    <mergeCell ref="C10:C12"/>
    <mergeCell ref="A48:M48"/>
    <mergeCell ref="C49:C55"/>
    <mergeCell ref="C14:C15"/>
    <mergeCell ref="A20:M20"/>
    <mergeCell ref="C34:C40"/>
    <mergeCell ref="B21:B25"/>
    <mergeCell ref="C42:C44"/>
    <mergeCell ref="A42:A44"/>
    <mergeCell ref="B42:B44"/>
    <mergeCell ref="B27:B32"/>
    <mergeCell ref="C27:C32"/>
    <mergeCell ref="B57:B59"/>
  </mergeCells>
  <printOptions/>
  <pageMargins left="0.7" right="0.7" top="0.75" bottom="0.75" header="0.3" footer="0.3"/>
  <pageSetup horizontalDpi="600" verticalDpi="600" orientation="portrait" paperSize="9" scale="2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9"/>
  <sheetViews>
    <sheetView view="pageBreakPreview" zoomScale="35" zoomScaleNormal="87" zoomScaleSheetLayoutView="35" zoomScalePageLayoutView="0" workbookViewId="0" topLeftCell="A27">
      <selection activeCell="E19" sqref="E19"/>
    </sheetView>
  </sheetViews>
  <sheetFormatPr defaultColWidth="9.140625" defaultRowHeight="15"/>
  <cols>
    <col min="1" max="1" width="90.00390625" style="56" customWidth="1"/>
    <col min="2" max="3" width="28.421875" style="56" customWidth="1"/>
    <col min="4" max="4" width="65.00390625" style="28" customWidth="1"/>
    <col min="5" max="5" width="25.7109375" style="24" customWidth="1"/>
    <col min="6" max="6" width="24.28125" style="24" customWidth="1"/>
    <col min="7" max="10" width="20.7109375" style="57" customWidth="1"/>
    <col min="11" max="11" width="30.8515625" style="57" customWidth="1"/>
    <col min="12" max="12" width="32.421875" style="24" customWidth="1"/>
    <col min="13" max="13" width="27.00390625" style="28" customWidth="1"/>
  </cols>
  <sheetData>
    <row r="1" spans="1:13" ht="35.25">
      <c r="A1" s="70"/>
      <c r="B1" s="127"/>
      <c r="C1" s="127"/>
      <c r="D1" s="127" t="s">
        <v>73</v>
      </c>
      <c r="E1" s="61"/>
      <c r="F1" s="61"/>
      <c r="G1" s="311"/>
      <c r="H1" s="311"/>
      <c r="I1" s="311"/>
      <c r="J1" s="311"/>
      <c r="K1" s="311" t="s">
        <v>293</v>
      </c>
      <c r="L1" s="68"/>
      <c r="M1" s="128"/>
    </row>
    <row r="2" spans="1:13" ht="35.25">
      <c r="A2" s="70"/>
      <c r="B2" s="127" t="s">
        <v>62</v>
      </c>
      <c r="C2" s="127"/>
      <c r="D2" s="61" t="s">
        <v>78</v>
      </c>
      <c r="E2" s="61"/>
      <c r="F2" s="61"/>
      <c r="G2" s="311"/>
      <c r="H2" s="311"/>
      <c r="I2" s="311"/>
      <c r="J2" s="311"/>
      <c r="K2" s="311"/>
      <c r="L2" s="61"/>
      <c r="M2" s="128"/>
    </row>
    <row r="3" spans="1:13" ht="111.75" customHeight="1">
      <c r="A3" s="46" t="s">
        <v>220</v>
      </c>
      <c r="B3" s="46" t="s">
        <v>0</v>
      </c>
      <c r="C3" s="129" t="s">
        <v>129</v>
      </c>
      <c r="D3" s="46" t="s">
        <v>1</v>
      </c>
      <c r="E3" s="46" t="s">
        <v>2</v>
      </c>
      <c r="F3" s="46" t="s">
        <v>3</v>
      </c>
      <c r="G3" s="379" t="s">
        <v>4</v>
      </c>
      <c r="H3" s="379" t="s">
        <v>5</v>
      </c>
      <c r="I3" s="379" t="s">
        <v>6</v>
      </c>
      <c r="J3" s="379" t="s">
        <v>128</v>
      </c>
      <c r="K3" s="383" t="s">
        <v>7</v>
      </c>
      <c r="L3" s="36" t="s">
        <v>122</v>
      </c>
      <c r="M3" s="363" t="s">
        <v>221</v>
      </c>
    </row>
    <row r="4" spans="1:12" ht="39.75" customHeight="1">
      <c r="A4" s="489" t="s">
        <v>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7"/>
    </row>
    <row r="5" spans="1:13" ht="39.75" customHeight="1">
      <c r="A5" s="501" t="s">
        <v>38</v>
      </c>
      <c r="B5" s="482">
        <v>150</v>
      </c>
      <c r="C5" s="482">
        <v>222</v>
      </c>
      <c r="D5" s="41" t="s">
        <v>32</v>
      </c>
      <c r="E5" s="23">
        <v>100</v>
      </c>
      <c r="F5" s="23">
        <v>100</v>
      </c>
      <c r="G5" s="125">
        <f>E5*бжу!C17/100</f>
        <v>2.8</v>
      </c>
      <c r="H5" s="125">
        <f>E5*бжу!D17/100</f>
        <v>3.2</v>
      </c>
      <c r="I5" s="125">
        <f>E5*бжу!E17/100</f>
        <v>9.4</v>
      </c>
      <c r="J5" s="125">
        <f>E5*бжу!G17/100</f>
        <v>1.3</v>
      </c>
      <c r="K5" s="125">
        <f>E5*бжу!F17/100</f>
        <v>58</v>
      </c>
      <c r="L5" s="23">
        <v>46</v>
      </c>
      <c r="M5" s="140">
        <f>L5*E5/1000</f>
        <v>4.6</v>
      </c>
    </row>
    <row r="6" spans="1:13" ht="39.75" customHeight="1">
      <c r="A6" s="501"/>
      <c r="B6" s="482"/>
      <c r="C6" s="482"/>
      <c r="D6" s="41" t="s">
        <v>10</v>
      </c>
      <c r="E6" s="23">
        <v>3</v>
      </c>
      <c r="F6" s="23">
        <v>3</v>
      </c>
      <c r="G6" s="125">
        <f>E6*бжу!C14/100</f>
        <v>0.075</v>
      </c>
      <c r="H6" s="125">
        <f>E6*бжу!D14/100</f>
        <v>1.845</v>
      </c>
      <c r="I6" s="125">
        <f>E6*бжу!E14/100</f>
        <v>0.204</v>
      </c>
      <c r="J6" s="125">
        <f>E6*бжу!G14/100</f>
        <v>0</v>
      </c>
      <c r="K6" s="125">
        <f>E6*бжу!F11/100</f>
        <v>10.05</v>
      </c>
      <c r="L6" s="23">
        <v>500</v>
      </c>
      <c r="M6" s="140">
        <f>L6*E6/1000</f>
        <v>1.5</v>
      </c>
    </row>
    <row r="7" spans="1:13" ht="39.75" customHeight="1">
      <c r="A7" s="501"/>
      <c r="B7" s="482"/>
      <c r="C7" s="482"/>
      <c r="D7" s="41" t="s">
        <v>298</v>
      </c>
      <c r="E7" s="23">
        <v>2</v>
      </c>
      <c r="F7" s="23">
        <v>2</v>
      </c>
      <c r="G7" s="125">
        <f>E7*бжу!C19/100</f>
        <v>0</v>
      </c>
      <c r="H7" s="125">
        <f>E7*бжу!D19/100</f>
        <v>0</v>
      </c>
      <c r="I7" s="125">
        <f>E7*бжу!E19/100</f>
        <v>1.996</v>
      </c>
      <c r="J7" s="125">
        <f>E7*бжу!G19/100</f>
        <v>0</v>
      </c>
      <c r="K7" s="125">
        <f>E7*бжу!F19/100</f>
        <v>7.58</v>
      </c>
      <c r="L7" s="23">
        <v>60</v>
      </c>
      <c r="M7" s="140">
        <f>L7*E7/1000</f>
        <v>0.12</v>
      </c>
    </row>
    <row r="8" spans="1:13" ht="39.75" customHeight="1">
      <c r="A8" s="501"/>
      <c r="B8" s="482"/>
      <c r="C8" s="482"/>
      <c r="D8" s="41" t="s">
        <v>45</v>
      </c>
      <c r="E8" s="58">
        <v>25</v>
      </c>
      <c r="F8" s="23">
        <v>25</v>
      </c>
      <c r="G8" s="125">
        <f>E8*бжу!C11/100</f>
        <v>2.675</v>
      </c>
      <c r="H8" s="125">
        <f>E8*бжу!D11/100</f>
        <v>0.325</v>
      </c>
      <c r="I8" s="125">
        <f>E8*бжу!E11/100</f>
        <v>17.15</v>
      </c>
      <c r="J8" s="125">
        <f>E8*бжу!G11/100</f>
        <v>0</v>
      </c>
      <c r="K8" s="125">
        <f>E8*бжу!F11/100</f>
        <v>83.75</v>
      </c>
      <c r="L8" s="23">
        <v>53</v>
      </c>
      <c r="M8" s="140">
        <f>L8*E8/1000</f>
        <v>1.325</v>
      </c>
    </row>
    <row r="9" spans="1:13" ht="39.75" customHeight="1">
      <c r="A9" s="479"/>
      <c r="B9" s="479"/>
      <c r="C9" s="479"/>
      <c r="D9" s="479"/>
      <c r="E9" s="479"/>
      <c r="F9" s="479"/>
      <c r="G9" s="381">
        <f>G5+G6+G7+G8</f>
        <v>5.55</v>
      </c>
      <c r="H9" s="381">
        <f>H5+H6+H7+H8</f>
        <v>5.37</v>
      </c>
      <c r="I9" s="381">
        <f>I5+I6+I7+I8</f>
        <v>28.75</v>
      </c>
      <c r="J9" s="381">
        <f>J5+J6+J7+J8</f>
        <v>1.3</v>
      </c>
      <c r="K9" s="381">
        <f>K5+K6+K7+K8</f>
        <v>159.38</v>
      </c>
      <c r="L9" s="27"/>
      <c r="M9" s="137">
        <f>SUM(M5:M8)</f>
        <v>7.545</v>
      </c>
    </row>
    <row r="10" spans="1:13" ht="46.5" customHeight="1">
      <c r="A10" s="480" t="s">
        <v>170</v>
      </c>
      <c r="B10" s="475" t="s">
        <v>290</v>
      </c>
      <c r="C10" s="475" t="s">
        <v>309</v>
      </c>
      <c r="D10" s="37" t="s">
        <v>11</v>
      </c>
      <c r="E10" s="22">
        <v>35</v>
      </c>
      <c r="F10" s="22">
        <v>35</v>
      </c>
      <c r="G10" s="125">
        <f>E10*бжу!C22/100</f>
        <v>3.045</v>
      </c>
      <c r="H10" s="125">
        <f>E10*бжу!D22/100</f>
        <v>0.525</v>
      </c>
      <c r="I10" s="125">
        <f>E10*бжу!E22/100</f>
        <v>14</v>
      </c>
      <c r="J10" s="125">
        <f>E10*бжу!G22/100</f>
        <v>0</v>
      </c>
      <c r="K10" s="125">
        <f>E10*бжу!F22/100</f>
        <v>73.15</v>
      </c>
      <c r="L10" s="22">
        <v>62</v>
      </c>
      <c r="M10" s="140">
        <f>L10*E10/1000</f>
        <v>2.17</v>
      </c>
    </row>
    <row r="11" spans="1:13" ht="51.75" customHeight="1">
      <c r="A11" s="481"/>
      <c r="B11" s="489"/>
      <c r="C11" s="475"/>
      <c r="D11" s="37" t="s">
        <v>113</v>
      </c>
      <c r="E11" s="23">
        <v>10</v>
      </c>
      <c r="F11" s="23">
        <v>10</v>
      </c>
      <c r="G11" s="125">
        <f>E11*бжу!C16/100</f>
        <v>2.37</v>
      </c>
      <c r="H11" s="125">
        <f>E11*бжу!D16/100</f>
        <v>2.928</v>
      </c>
      <c r="I11" s="125">
        <f>E11*бжу!E16/100</f>
        <v>0</v>
      </c>
      <c r="J11" s="125">
        <f>E11*бжу!G16/100</f>
        <v>0.23</v>
      </c>
      <c r="K11" s="125">
        <f>E11*бжу!F16/100</f>
        <v>36.2</v>
      </c>
      <c r="L11" s="23">
        <v>437</v>
      </c>
      <c r="M11" s="140">
        <f>L11*E11/1000</f>
        <v>4.37</v>
      </c>
    </row>
    <row r="12" spans="1:13" ht="48" customHeight="1">
      <c r="A12" s="481"/>
      <c r="B12" s="489"/>
      <c r="C12" s="475"/>
      <c r="D12" s="37" t="s">
        <v>10</v>
      </c>
      <c r="E12" s="22">
        <v>8</v>
      </c>
      <c r="F12" s="22">
        <v>8</v>
      </c>
      <c r="G12" s="125">
        <f>E12*бжу!C14/100</f>
        <v>0.2</v>
      </c>
      <c r="H12" s="125">
        <f>E12*бжу!D14/100</f>
        <v>4.92</v>
      </c>
      <c r="I12" s="125">
        <f>E12*бжу!E14/100</f>
        <v>0.544</v>
      </c>
      <c r="J12" s="125">
        <f>E12*бжу!G14/100</f>
        <v>0</v>
      </c>
      <c r="K12" s="125">
        <f>E12*бжу!F14/100</f>
        <v>45.28</v>
      </c>
      <c r="L12" s="23">
        <v>500</v>
      </c>
      <c r="M12" s="140">
        <f>L12*E12/1000</f>
        <v>4</v>
      </c>
    </row>
    <row r="13" spans="1:13" ht="39.75" customHeight="1">
      <c r="A13" s="479"/>
      <c r="B13" s="479"/>
      <c r="C13" s="479"/>
      <c r="D13" s="479"/>
      <c r="E13" s="479"/>
      <c r="F13" s="479"/>
      <c r="G13" s="381">
        <f>G10+G11+G12</f>
        <v>5.615</v>
      </c>
      <c r="H13" s="381">
        <f>H10+H11+H12</f>
        <v>8.373</v>
      </c>
      <c r="I13" s="381">
        <f>I10+I11+I12</f>
        <v>14.544</v>
      </c>
      <c r="J13" s="381">
        <f>J10+J11+J12</f>
        <v>0.23</v>
      </c>
      <c r="K13" s="381">
        <f>K10+K11+K12</f>
        <v>154.63</v>
      </c>
      <c r="L13" s="27"/>
      <c r="M13" s="137">
        <f>SUM(M10:M12)</f>
        <v>10.54</v>
      </c>
    </row>
    <row r="14" spans="1:13" ht="39.75" customHeight="1">
      <c r="A14" s="480" t="s">
        <v>181</v>
      </c>
      <c r="B14" s="482">
        <v>200</v>
      </c>
      <c r="C14" s="470">
        <v>411</v>
      </c>
      <c r="D14" s="37" t="s">
        <v>298</v>
      </c>
      <c r="E14" s="23">
        <v>6</v>
      </c>
      <c r="F14" s="23">
        <v>6</v>
      </c>
      <c r="G14" s="125">
        <f>E14*бжу!C19/100</f>
        <v>0</v>
      </c>
      <c r="H14" s="125">
        <f>E14*бжу!D19/100</f>
        <v>0</v>
      </c>
      <c r="I14" s="125">
        <f>E14*бжу!E19/100</f>
        <v>5.9879999999999995</v>
      </c>
      <c r="J14" s="125">
        <f>E14*бжу!G19/100</f>
        <v>0</v>
      </c>
      <c r="K14" s="125">
        <f>E14*бжу!F19/100</f>
        <v>22.74</v>
      </c>
      <c r="L14" s="23">
        <v>60</v>
      </c>
      <c r="M14" s="140">
        <f>L14*E14/1000</f>
        <v>0.36</v>
      </c>
    </row>
    <row r="15" spans="1:13" ht="39.75" customHeight="1">
      <c r="A15" s="503"/>
      <c r="B15" s="503"/>
      <c r="C15" s="471"/>
      <c r="D15" s="37" t="s">
        <v>295</v>
      </c>
      <c r="E15" s="22">
        <v>1</v>
      </c>
      <c r="F15" s="22">
        <v>1</v>
      </c>
      <c r="G15" s="125">
        <f>E15*бжу!C27/100</f>
        <v>0.2</v>
      </c>
      <c r="H15" s="125">
        <f>E15*бжу!D27/100</f>
        <v>0.051</v>
      </c>
      <c r="I15" s="125">
        <f>E15*бжу!E27/100</f>
        <v>0.15</v>
      </c>
      <c r="J15" s="125">
        <f>E15*бжу!G27/100</f>
        <v>0.1</v>
      </c>
      <c r="K15" s="125">
        <f>E15*бжу!F27/100</f>
        <v>0</v>
      </c>
      <c r="L15" s="22">
        <v>555</v>
      </c>
      <c r="M15" s="140">
        <f>L15*E15/1000</f>
        <v>0.555</v>
      </c>
    </row>
    <row r="16" spans="1:13" ht="39.75" customHeight="1">
      <c r="A16" s="479"/>
      <c r="B16" s="479"/>
      <c r="C16" s="479"/>
      <c r="D16" s="479"/>
      <c r="E16" s="479"/>
      <c r="F16" s="479"/>
      <c r="G16" s="381">
        <f>G14+G15</f>
        <v>0.2</v>
      </c>
      <c r="H16" s="381">
        <f>H14+H15</f>
        <v>0.051</v>
      </c>
      <c r="I16" s="381">
        <f>I14+I15</f>
        <v>6.138</v>
      </c>
      <c r="J16" s="381">
        <f>J14+J15</f>
        <v>0.1</v>
      </c>
      <c r="K16" s="381">
        <f>K14+K15</f>
        <v>22.74</v>
      </c>
      <c r="L16" s="27"/>
      <c r="M16" s="137">
        <f>SUM(M14:M15)</f>
        <v>0.915</v>
      </c>
    </row>
    <row r="17" spans="1:13" ht="39.75" customHeight="1">
      <c r="A17" s="496" t="s">
        <v>24</v>
      </c>
      <c r="B17" s="496"/>
      <c r="C17" s="496"/>
      <c r="D17" s="496"/>
      <c r="E17" s="496"/>
      <c r="F17" s="496"/>
      <c r="G17" s="382">
        <f>G9+G13+G16</f>
        <v>11.364999999999998</v>
      </c>
      <c r="H17" s="382">
        <f>H9+H13+H16</f>
        <v>13.793999999999999</v>
      </c>
      <c r="I17" s="382">
        <f>I9+I13+I16</f>
        <v>49.431999999999995</v>
      </c>
      <c r="J17" s="382">
        <f>J9+J13+J16</f>
        <v>1.6300000000000001</v>
      </c>
      <c r="K17" s="382">
        <f>K9+K13+K16</f>
        <v>336.75</v>
      </c>
      <c r="L17" s="249"/>
      <c r="M17" s="262">
        <f>M9+M13+M16</f>
        <v>19</v>
      </c>
    </row>
    <row r="18" spans="1:13" ht="39.75" customHeight="1">
      <c r="A18" s="551" t="s">
        <v>276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3"/>
    </row>
    <row r="19" spans="1:13" ht="39.75" customHeight="1">
      <c r="A19" s="273" t="s">
        <v>9</v>
      </c>
      <c r="B19" s="362">
        <v>95</v>
      </c>
      <c r="C19" s="362"/>
      <c r="D19" s="275" t="s">
        <v>58</v>
      </c>
      <c r="E19" s="393">
        <v>95</v>
      </c>
      <c r="F19" s="393">
        <v>83.6</v>
      </c>
      <c r="G19" s="382">
        <f>E19*бжу!C34/100</f>
        <v>0.38</v>
      </c>
      <c r="H19" s="382">
        <f>E19*бжу!D34/100</f>
        <v>0.2565</v>
      </c>
      <c r="I19" s="382">
        <f>E19*бжу!E34/100</f>
        <v>8.6355</v>
      </c>
      <c r="J19" s="382">
        <f>E19*бжу!G34/100</f>
        <v>4.275</v>
      </c>
      <c r="K19" s="382">
        <f>E19*бжу!F34/100</f>
        <v>35.91</v>
      </c>
      <c r="L19" s="362">
        <v>156</v>
      </c>
      <c r="M19" s="263">
        <f>L19*E19/1000</f>
        <v>14.82</v>
      </c>
    </row>
    <row r="20" spans="1:13" ht="39.75" customHeight="1">
      <c r="A20" s="467" t="s">
        <v>14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9"/>
    </row>
    <row r="21" spans="1:12" ht="1.5" customHeight="1">
      <c r="A21" s="480"/>
      <c r="B21" s="482"/>
      <c r="C21" s="36"/>
      <c r="D21" s="37"/>
      <c r="E21" s="22"/>
      <c r="F21" s="22"/>
      <c r="G21" s="380"/>
      <c r="H21" s="380"/>
      <c r="I21" s="380"/>
      <c r="J21" s="380"/>
      <c r="K21" s="380"/>
      <c r="L21" s="22"/>
    </row>
    <row r="22" spans="1:12" ht="39.75" customHeight="1" hidden="1" thickBot="1">
      <c r="A22" s="480"/>
      <c r="B22" s="482"/>
      <c r="C22" s="36"/>
      <c r="D22" s="37"/>
      <c r="E22" s="22"/>
      <c r="F22" s="22"/>
      <c r="G22" s="380"/>
      <c r="H22" s="380"/>
      <c r="I22" s="380"/>
      <c r="J22" s="380"/>
      <c r="K22" s="380"/>
      <c r="L22" s="22"/>
    </row>
    <row r="23" spans="1:12" ht="39.75" customHeight="1" hidden="1" thickBot="1">
      <c r="A23" s="480"/>
      <c r="B23" s="482"/>
      <c r="C23" s="36"/>
      <c r="D23" s="37"/>
      <c r="E23" s="22"/>
      <c r="F23" s="22"/>
      <c r="G23" s="380"/>
      <c r="H23" s="380"/>
      <c r="I23" s="380"/>
      <c r="J23" s="380"/>
      <c r="K23" s="380"/>
      <c r="L23" s="22"/>
    </row>
    <row r="24" spans="1:12" ht="11.25" customHeight="1" hidden="1" thickBot="1">
      <c r="A24" s="480"/>
      <c r="B24" s="482"/>
      <c r="C24" s="36"/>
      <c r="L24" s="22"/>
    </row>
    <row r="25" spans="1:12" ht="39.75" customHeight="1" hidden="1" thickBot="1">
      <c r="A25" s="480"/>
      <c r="B25" s="482"/>
      <c r="C25" s="36"/>
      <c r="D25" s="37"/>
      <c r="E25" s="22"/>
      <c r="F25" s="22"/>
      <c r="G25" s="380"/>
      <c r="H25" s="380"/>
      <c r="I25" s="380"/>
      <c r="J25" s="380"/>
      <c r="K25" s="380"/>
      <c r="L25" s="22"/>
    </row>
    <row r="26" spans="1:13" ht="39.75" customHeight="1" hidden="1" thickBot="1">
      <c r="A26" s="479"/>
      <c r="B26" s="479"/>
      <c r="C26" s="479"/>
      <c r="D26" s="479"/>
      <c r="E26" s="479"/>
      <c r="F26" s="479"/>
      <c r="G26" s="125">
        <f>SUM(G21:G25)</f>
        <v>0</v>
      </c>
      <c r="H26" s="125">
        <f>SUM(H21:H25)</f>
        <v>0</v>
      </c>
      <c r="I26" s="125">
        <f>SUM(I21:I25)</f>
        <v>0</v>
      </c>
      <c r="J26" s="125">
        <f>SUM(J21:J25)</f>
        <v>0</v>
      </c>
      <c r="K26" s="125">
        <f>SUM(K21:K25)</f>
        <v>0</v>
      </c>
      <c r="L26" s="27"/>
      <c r="M26" s="23">
        <f>SUM(M21:M25)</f>
        <v>0</v>
      </c>
    </row>
    <row r="27" spans="1:13" ht="39.75" customHeight="1">
      <c r="A27" s="476" t="s">
        <v>179</v>
      </c>
      <c r="B27" s="470">
        <v>200</v>
      </c>
      <c r="C27" s="470">
        <v>89</v>
      </c>
      <c r="D27" s="37" t="s">
        <v>41</v>
      </c>
      <c r="E27" s="23">
        <v>90</v>
      </c>
      <c r="F27" s="23">
        <v>64.8</v>
      </c>
      <c r="G27" s="125">
        <f>E27*бжу!C36/100</f>
        <v>1.8</v>
      </c>
      <c r="H27" s="125">
        <f>E27*бжу!D36/100</f>
        <v>0.26099999999999995</v>
      </c>
      <c r="I27" s="125">
        <f>E27*бжу!E36/100</f>
        <v>11.214</v>
      </c>
      <c r="J27" s="125">
        <f>E27*бжу!G36/100</f>
        <v>12.96</v>
      </c>
      <c r="K27" s="125">
        <f>E27*бжу!F36/100</f>
        <v>51.84</v>
      </c>
      <c r="L27" s="23">
        <v>55</v>
      </c>
      <c r="M27" s="135">
        <f aca="true" t="shared" si="0" ref="M27:M32">L27*E27/1000</f>
        <v>4.95</v>
      </c>
    </row>
    <row r="28" spans="1:13" ht="39.75" customHeight="1">
      <c r="A28" s="477"/>
      <c r="B28" s="471"/>
      <c r="C28" s="471"/>
      <c r="D28" s="37" t="s">
        <v>17</v>
      </c>
      <c r="E28" s="22">
        <v>15</v>
      </c>
      <c r="F28" s="22">
        <v>12</v>
      </c>
      <c r="G28" s="125">
        <f>E28*бжу!C37/100</f>
        <v>0.195</v>
      </c>
      <c r="H28" s="125">
        <f>E28*бжу!D37/100</f>
        <v>0.012</v>
      </c>
      <c r="I28" s="125">
        <f>E28*бжу!E37/100</f>
        <v>1.008</v>
      </c>
      <c r="J28" s="125">
        <f>E28*бжу!G37/100</f>
        <v>0.6</v>
      </c>
      <c r="K28" s="125">
        <f>E28*бжу!F37/100</f>
        <v>4.08</v>
      </c>
      <c r="L28" s="22">
        <v>50</v>
      </c>
      <c r="M28" s="135">
        <f t="shared" si="0"/>
        <v>0.75</v>
      </c>
    </row>
    <row r="29" spans="1:13" ht="39.75" customHeight="1">
      <c r="A29" s="477"/>
      <c r="B29" s="471"/>
      <c r="C29" s="471"/>
      <c r="D29" s="37" t="s">
        <v>119</v>
      </c>
      <c r="E29" s="22">
        <v>10</v>
      </c>
      <c r="F29" s="22">
        <v>8.4</v>
      </c>
      <c r="G29" s="125">
        <f>E29*бжу!C38/100</f>
        <v>0.14</v>
      </c>
      <c r="H29" s="125">
        <f>E29*бжу!D38/100</f>
        <v>0</v>
      </c>
      <c r="I29" s="125">
        <f>E29*бжу!E38/100</f>
        <v>0.8230000000000001</v>
      </c>
      <c r="J29" s="125">
        <f>E29*бжу!G38/100</f>
        <v>0.84</v>
      </c>
      <c r="K29" s="125">
        <f>E29*бжу!F38/100</f>
        <v>3.44</v>
      </c>
      <c r="L29" s="22">
        <v>42</v>
      </c>
      <c r="M29" s="135">
        <f t="shared" si="0"/>
        <v>0.42</v>
      </c>
    </row>
    <row r="30" spans="1:13" ht="39.75" customHeight="1">
      <c r="A30" s="477"/>
      <c r="B30" s="471"/>
      <c r="C30" s="471"/>
      <c r="D30" s="37" t="s">
        <v>249</v>
      </c>
      <c r="E30" s="65">
        <v>47</v>
      </c>
      <c r="F30" s="22">
        <v>47</v>
      </c>
      <c r="G30" s="125">
        <f>E30*бжу!C24/100</f>
        <v>8.366</v>
      </c>
      <c r="H30" s="125">
        <f>E30*бжу!D24/100</f>
        <v>4.7</v>
      </c>
      <c r="I30" s="125">
        <f>E30*бжу!E24/100</f>
        <v>0</v>
      </c>
      <c r="J30" s="125">
        <f>E30*бжу!G24/100</f>
        <v>0</v>
      </c>
      <c r="K30" s="125">
        <f>E30*бжу!F24/100</f>
        <v>76.14</v>
      </c>
      <c r="L30" s="22">
        <v>506</v>
      </c>
      <c r="M30" s="135">
        <f t="shared" si="0"/>
        <v>23.782</v>
      </c>
    </row>
    <row r="31" spans="1:13" ht="39.75" customHeight="1">
      <c r="A31" s="477"/>
      <c r="B31" s="471"/>
      <c r="C31" s="471"/>
      <c r="D31" s="37" t="s">
        <v>120</v>
      </c>
      <c r="E31" s="22">
        <v>5</v>
      </c>
      <c r="F31" s="22">
        <v>4.2</v>
      </c>
      <c r="G31" s="125">
        <f>E31*бжу!C38/100</f>
        <v>0.07</v>
      </c>
      <c r="H31" s="125">
        <f>E31*бжу!D38/100</f>
        <v>0</v>
      </c>
      <c r="I31" s="125">
        <f>E31*бжу!E38/100</f>
        <v>0.41150000000000003</v>
      </c>
      <c r="J31" s="125">
        <f>E31*бжу!G38/100</f>
        <v>0.42</v>
      </c>
      <c r="K31" s="125">
        <f>E31*бжу!F38/100</f>
        <v>1.72</v>
      </c>
      <c r="L31" s="22">
        <v>42</v>
      </c>
      <c r="M31" s="135">
        <f t="shared" si="0"/>
        <v>0.21</v>
      </c>
    </row>
    <row r="32" spans="1:13" ht="39.75" customHeight="1">
      <c r="A32" s="478"/>
      <c r="B32" s="472"/>
      <c r="C32" s="472"/>
      <c r="D32" s="37" t="s">
        <v>319</v>
      </c>
      <c r="E32" s="22">
        <v>5</v>
      </c>
      <c r="F32" s="22">
        <v>4.35</v>
      </c>
      <c r="G32" s="125">
        <f>E32*бжу!C12/100</f>
        <v>0.635</v>
      </c>
      <c r="H32" s="125">
        <f>E32*бжу!D12/100</f>
        <v>0.5005</v>
      </c>
      <c r="I32" s="125">
        <f>E32*бжу!E12/100</f>
        <v>0.0305</v>
      </c>
      <c r="J32" s="125">
        <f>E32*бжу!G12/100</f>
        <v>0</v>
      </c>
      <c r="K32" s="125">
        <f>E32*бжу!F12/100</f>
        <v>6.85</v>
      </c>
      <c r="L32" s="22">
        <v>300</v>
      </c>
      <c r="M32" s="135">
        <f t="shared" si="0"/>
        <v>1.5</v>
      </c>
    </row>
    <row r="33" spans="1:13" ht="39.75" customHeight="1">
      <c r="A33" s="479"/>
      <c r="B33" s="479"/>
      <c r="C33" s="479"/>
      <c r="D33" s="479"/>
      <c r="E33" s="479"/>
      <c r="F33" s="479"/>
      <c r="G33" s="381">
        <f>G27+G28+G29+G30+G31+G32</f>
        <v>11.206</v>
      </c>
      <c r="H33" s="381">
        <f>H27+H28+H29+H30+H31+H32</f>
        <v>5.4735</v>
      </c>
      <c r="I33" s="381">
        <f>I27+I28+I29+I30+I31+I32</f>
        <v>13.487000000000002</v>
      </c>
      <c r="J33" s="381">
        <f>J27+J28+J29+J30+J31+J32</f>
        <v>14.82</v>
      </c>
      <c r="K33" s="381">
        <f>K27+K28+K29+K30+K31+K32</f>
        <v>144.07</v>
      </c>
      <c r="L33" s="27"/>
      <c r="M33" s="133">
        <f>SUM(M27:M32)</f>
        <v>31.612000000000002</v>
      </c>
    </row>
    <row r="34" spans="1:13" ht="39.75" customHeight="1">
      <c r="A34" s="480" t="s">
        <v>43</v>
      </c>
      <c r="B34" s="482">
        <v>150</v>
      </c>
      <c r="C34" s="482">
        <v>315</v>
      </c>
      <c r="D34" s="49" t="s">
        <v>252</v>
      </c>
      <c r="E34" s="65">
        <v>40</v>
      </c>
      <c r="F34" s="22">
        <v>40</v>
      </c>
      <c r="G34" s="125">
        <f>E34*бжу!C24/100</f>
        <v>7.12</v>
      </c>
      <c r="H34" s="125">
        <f>E34*бжу!D24/100</f>
        <v>4</v>
      </c>
      <c r="I34" s="125">
        <f>E34*бжу!E24/100</f>
        <v>0</v>
      </c>
      <c r="J34" s="125">
        <f>E34*бжу!G24/100</f>
        <v>0</v>
      </c>
      <c r="K34" s="125">
        <f>E34*бжу!F24/100</f>
        <v>64.8</v>
      </c>
      <c r="L34" s="22">
        <v>506</v>
      </c>
      <c r="M34" s="135">
        <f aca="true" t="shared" si="1" ref="M34:M40">L34*E34/1000</f>
        <v>20.24</v>
      </c>
    </row>
    <row r="35" spans="1:13" ht="39.75" customHeight="1">
      <c r="A35" s="481"/>
      <c r="B35" s="481"/>
      <c r="C35" s="482"/>
      <c r="D35" s="37" t="s">
        <v>28</v>
      </c>
      <c r="E35" s="22">
        <v>16</v>
      </c>
      <c r="F35" s="22">
        <v>16</v>
      </c>
      <c r="G35" s="125">
        <f>E35*бжу!C5/100</f>
        <v>1.12</v>
      </c>
      <c r="H35" s="125">
        <f>E35*бжу!D5/100</f>
        <v>0.15839999999999999</v>
      </c>
      <c r="I35" s="125">
        <f>E35*бжу!E5/100</f>
        <v>11.3728</v>
      </c>
      <c r="J35" s="125">
        <f>E35*бжу!G5/100</f>
        <v>0</v>
      </c>
      <c r="K35" s="125">
        <f>E35*бжу!F5/100</f>
        <v>52.32</v>
      </c>
      <c r="L35" s="22">
        <v>60</v>
      </c>
      <c r="M35" s="135">
        <f t="shared" si="1"/>
        <v>0.96</v>
      </c>
    </row>
    <row r="36" spans="1:13" ht="39.75" customHeight="1">
      <c r="A36" s="481"/>
      <c r="B36" s="481"/>
      <c r="C36" s="482"/>
      <c r="D36" s="41" t="s">
        <v>10</v>
      </c>
      <c r="E36" s="22">
        <v>4</v>
      </c>
      <c r="F36" s="22">
        <v>4</v>
      </c>
      <c r="G36" s="125">
        <f>E36*бжу!C14/100</f>
        <v>0.1</v>
      </c>
      <c r="H36" s="125">
        <f>E36*бжу!D14/100</f>
        <v>2.46</v>
      </c>
      <c r="I36" s="125">
        <f>E36*бжу!E14/100</f>
        <v>0.272</v>
      </c>
      <c r="J36" s="125">
        <f>E36*бжу!G14/100</f>
        <v>0</v>
      </c>
      <c r="K36" s="125">
        <f>E36*бжу!F14/100</f>
        <v>22.64</v>
      </c>
      <c r="L36" s="22">
        <v>500</v>
      </c>
      <c r="M36" s="135">
        <f t="shared" si="1"/>
        <v>2</v>
      </c>
    </row>
    <row r="37" spans="1:13" ht="39.75" customHeight="1">
      <c r="A37" s="481"/>
      <c r="B37" s="481"/>
      <c r="C37" s="482"/>
      <c r="D37" s="37" t="s">
        <v>311</v>
      </c>
      <c r="E37" s="22">
        <v>100</v>
      </c>
      <c r="F37" s="22">
        <v>80</v>
      </c>
      <c r="G37" s="125">
        <f>E37*бжу!C40/100</f>
        <v>1.8</v>
      </c>
      <c r="H37" s="125">
        <f>E37*бжу!D40/100</f>
        <v>0.08</v>
      </c>
      <c r="I37" s="125">
        <f>E37*бжу!E40/100</f>
        <v>4.56</v>
      </c>
      <c r="J37" s="125">
        <f>E37*бжу!G40/100</f>
        <v>36</v>
      </c>
      <c r="K37" s="125">
        <f>E37*бжу!F40/100</f>
        <v>21.6</v>
      </c>
      <c r="L37" s="22">
        <v>55</v>
      </c>
      <c r="M37" s="135">
        <f t="shared" si="1"/>
        <v>5.5</v>
      </c>
    </row>
    <row r="38" spans="1:13" ht="39.75" customHeight="1">
      <c r="A38" s="481"/>
      <c r="B38" s="481"/>
      <c r="C38" s="482"/>
      <c r="D38" s="37" t="s">
        <v>17</v>
      </c>
      <c r="E38" s="22">
        <v>12</v>
      </c>
      <c r="F38" s="22">
        <v>9.6</v>
      </c>
      <c r="G38" s="125">
        <f>E38*бжу!C37/100</f>
        <v>0.15600000000000003</v>
      </c>
      <c r="H38" s="125">
        <f>E38*бжу!D37/100</f>
        <v>0.0096</v>
      </c>
      <c r="I38" s="125">
        <f>E38*бжу!E37/100</f>
        <v>0.8064</v>
      </c>
      <c r="J38" s="125">
        <f>E38*бжу!G37/100</f>
        <v>0.48</v>
      </c>
      <c r="K38" s="125">
        <f>E38*бжу!F37/100</f>
        <v>3.264</v>
      </c>
      <c r="L38" s="22">
        <v>50</v>
      </c>
      <c r="M38" s="135">
        <f t="shared" si="1"/>
        <v>0.6</v>
      </c>
    </row>
    <row r="39" spans="1:13" ht="39.75" customHeight="1">
      <c r="A39" s="481"/>
      <c r="B39" s="481"/>
      <c r="C39" s="482"/>
      <c r="D39" s="37" t="s">
        <v>16</v>
      </c>
      <c r="E39" s="22">
        <v>12</v>
      </c>
      <c r="F39" s="22">
        <v>10.08</v>
      </c>
      <c r="G39" s="125">
        <f>E39*бжу!C38/100</f>
        <v>0.16799999999999998</v>
      </c>
      <c r="H39" s="125">
        <f>E39*бжу!D38/100</f>
        <v>0</v>
      </c>
      <c r="I39" s="125">
        <f>E39*бжу!E38/100</f>
        <v>0.9876</v>
      </c>
      <c r="J39" s="125">
        <f>E39*бжу!G38/100</f>
        <v>1.008</v>
      </c>
      <c r="K39" s="125">
        <f>E39*бжу!F38/100</f>
        <v>4.127999999999999</v>
      </c>
      <c r="L39" s="22">
        <v>42</v>
      </c>
      <c r="M39" s="135">
        <f t="shared" si="1"/>
        <v>0.504</v>
      </c>
    </row>
    <row r="40" spans="1:13" ht="39.75" customHeight="1">
      <c r="A40" s="481"/>
      <c r="B40" s="481"/>
      <c r="C40" s="482"/>
      <c r="D40" s="37" t="s">
        <v>297</v>
      </c>
      <c r="E40" s="22">
        <v>4</v>
      </c>
      <c r="F40" s="22">
        <v>4</v>
      </c>
      <c r="G40" s="125">
        <f>E40*бжу!C15/100</f>
        <v>0</v>
      </c>
      <c r="H40" s="125">
        <f>E40*бжу!D15/100</f>
        <v>3.9960000000000004</v>
      </c>
      <c r="I40" s="125">
        <f>E40*бжу!E15/100</f>
        <v>0</v>
      </c>
      <c r="J40" s="125">
        <f>E40*бжу!G15/100</f>
        <v>0</v>
      </c>
      <c r="K40" s="125">
        <f>E40*бжу!F15/100</f>
        <v>35.96</v>
      </c>
      <c r="L40" s="22">
        <v>157</v>
      </c>
      <c r="M40" s="135">
        <f t="shared" si="1"/>
        <v>0.628</v>
      </c>
    </row>
    <row r="41" spans="1:13" ht="39.75" customHeight="1">
      <c r="A41" s="479"/>
      <c r="B41" s="479"/>
      <c r="C41" s="479"/>
      <c r="D41" s="479"/>
      <c r="E41" s="479"/>
      <c r="F41" s="479"/>
      <c r="G41" s="381">
        <f>G34+G35+G36+G37+G38+G39+G40</f>
        <v>10.464</v>
      </c>
      <c r="H41" s="381">
        <f>H34+H35+H36+H37+H38+H39+H40</f>
        <v>10.704</v>
      </c>
      <c r="I41" s="381">
        <f>I34+I35+I36+I37+I38+I39+I40</f>
        <v>17.9988</v>
      </c>
      <c r="J41" s="381">
        <f>J34+J35+J36+J37+J38+J39+J40</f>
        <v>37.488</v>
      </c>
      <c r="K41" s="381">
        <f>K34+K35+K36+K37+K38+K39+K40</f>
        <v>204.712</v>
      </c>
      <c r="L41" s="27"/>
      <c r="M41" s="133">
        <f>M34+M35+M36+M37+M38+M39+M40</f>
        <v>30.432000000000002</v>
      </c>
    </row>
    <row r="42" spans="1:13" ht="39.75" customHeight="1">
      <c r="A42" s="488" t="s">
        <v>213</v>
      </c>
      <c r="B42" s="473">
        <v>200</v>
      </c>
      <c r="C42" s="473">
        <v>393</v>
      </c>
      <c r="D42" s="28" t="s">
        <v>126</v>
      </c>
      <c r="E42" s="24">
        <v>5</v>
      </c>
      <c r="F42" s="24">
        <v>5</v>
      </c>
      <c r="G42" s="380">
        <f>E42*бжу!C35/100</f>
        <v>0</v>
      </c>
      <c r="H42" s="380">
        <f>E42*бжу!D35/100</f>
        <v>0.22</v>
      </c>
      <c r="I42" s="380">
        <f>E42*бжу!E35/100</f>
        <v>0.31</v>
      </c>
      <c r="J42" s="380">
        <f>E42*бжу!G35/100</f>
        <v>0.4</v>
      </c>
      <c r="K42" s="380">
        <f>E42*бжу!F35/100</f>
        <v>13.95</v>
      </c>
      <c r="L42" s="23">
        <v>390</v>
      </c>
      <c r="M42" s="135">
        <f>L42*E42/1000</f>
        <v>1.95</v>
      </c>
    </row>
    <row r="43" spans="1:13" ht="39.75" customHeight="1">
      <c r="A43" s="488"/>
      <c r="B43" s="473"/>
      <c r="C43" s="473"/>
      <c r="D43" s="28" t="s">
        <v>114</v>
      </c>
      <c r="E43" s="24">
        <v>5</v>
      </c>
      <c r="F43" s="24">
        <v>5</v>
      </c>
      <c r="G43" s="380">
        <f>E43*бжу!C30/100</f>
        <v>0.02</v>
      </c>
      <c r="H43" s="380">
        <f>E43*бжу!D30/100</f>
        <v>0.0175</v>
      </c>
      <c r="I43" s="380">
        <f>E43*бжу!E30/100</f>
        <v>0.4575</v>
      </c>
      <c r="J43" s="380">
        <f>E43*бжу!G30/100</f>
        <v>7.26</v>
      </c>
      <c r="K43" s="380">
        <f>E43*бжу!F30/100</f>
        <v>1.98</v>
      </c>
      <c r="L43" s="23">
        <v>128</v>
      </c>
      <c r="M43" s="135">
        <f>L43*E43/1000</f>
        <v>0.64</v>
      </c>
    </row>
    <row r="44" spans="1:13" ht="39.75" customHeight="1">
      <c r="A44" s="488"/>
      <c r="B44" s="473"/>
      <c r="C44" s="473"/>
      <c r="D44" s="37" t="s">
        <v>296</v>
      </c>
      <c r="E44" s="22">
        <v>5</v>
      </c>
      <c r="F44" s="22">
        <v>5</v>
      </c>
      <c r="G44" s="380">
        <f>E44*бжу!C19/100</f>
        <v>0</v>
      </c>
      <c r="H44" s="380">
        <f>E44*бжу!D19/100</f>
        <v>0</v>
      </c>
      <c r="I44" s="380">
        <f>E44*бжу!E19/100</f>
        <v>4.99</v>
      </c>
      <c r="J44" s="380">
        <f>E44*бжу!G19/100</f>
        <v>0</v>
      </c>
      <c r="K44" s="380">
        <f>E44*бжу!F19/100</f>
        <v>18.95</v>
      </c>
      <c r="L44" s="23">
        <v>60</v>
      </c>
      <c r="M44" s="135">
        <f>L44*E44/1000</f>
        <v>0.3</v>
      </c>
    </row>
    <row r="45" spans="1:13" ht="39.75" customHeight="1">
      <c r="A45" s="479"/>
      <c r="B45" s="479"/>
      <c r="C45" s="479"/>
      <c r="D45" s="479"/>
      <c r="E45" s="479"/>
      <c r="F45" s="479"/>
      <c r="G45" s="381">
        <f>G42+G43+G44</f>
        <v>0.02</v>
      </c>
      <c r="H45" s="381">
        <f>H42+H43+H44</f>
        <v>0.2375</v>
      </c>
      <c r="I45" s="381">
        <f>I42+I43+I44</f>
        <v>5.7575</v>
      </c>
      <c r="J45" s="381">
        <f>J42+J43+J44</f>
        <v>7.66</v>
      </c>
      <c r="K45" s="381">
        <f>K42+K43+K44</f>
        <v>34.879999999999995</v>
      </c>
      <c r="L45" s="27"/>
      <c r="M45" s="133">
        <f>SUM(M42:M44)</f>
        <v>2.8899999999999997</v>
      </c>
    </row>
    <row r="46" spans="1:13" ht="39.75" customHeight="1">
      <c r="A46" s="56" t="s">
        <v>34</v>
      </c>
      <c r="B46" s="46">
        <v>35</v>
      </c>
      <c r="C46" s="46"/>
      <c r="D46" s="41" t="s">
        <v>19</v>
      </c>
      <c r="E46" s="23">
        <v>35</v>
      </c>
      <c r="F46" s="23">
        <v>35</v>
      </c>
      <c r="G46" s="383">
        <f>E46*бжу!C23/100</f>
        <v>2.31</v>
      </c>
      <c r="H46" s="383">
        <f>E46*бжу!D23/100</f>
        <v>0.42</v>
      </c>
      <c r="I46" s="383">
        <f>E46*бжу!E23/100</f>
        <v>12.355</v>
      </c>
      <c r="J46" s="383">
        <f>E46*бжу!G23/100</f>
        <v>0</v>
      </c>
      <c r="K46" s="383">
        <f>E46*бжу!F23/100</f>
        <v>63.35</v>
      </c>
      <c r="L46" s="23">
        <v>62</v>
      </c>
      <c r="M46" s="136">
        <f>L46*E46/1000</f>
        <v>2.17</v>
      </c>
    </row>
    <row r="47" spans="1:13" ht="39.75" customHeight="1">
      <c r="A47" s="496" t="s">
        <v>23</v>
      </c>
      <c r="B47" s="496"/>
      <c r="C47" s="496"/>
      <c r="D47" s="496"/>
      <c r="E47" s="496"/>
      <c r="F47" s="496"/>
      <c r="G47" s="382">
        <f>G33+G41+G45+G46</f>
        <v>24</v>
      </c>
      <c r="H47" s="382">
        <f>H33+H41+H45+H46</f>
        <v>16.835000000000004</v>
      </c>
      <c r="I47" s="382">
        <f>I33+I41+I45+I46</f>
        <v>49.59830000000001</v>
      </c>
      <c r="J47" s="382">
        <f>J33+J41+J45+J46</f>
        <v>59.968</v>
      </c>
      <c r="K47" s="382">
        <f>K33+K41+K45+K46</f>
        <v>447.012</v>
      </c>
      <c r="L47" s="249"/>
      <c r="M47" s="262">
        <f>M33+M41+M45+M46</f>
        <v>67.104</v>
      </c>
    </row>
    <row r="48" spans="1:13" ht="39.75" customHeight="1">
      <c r="A48" s="467" t="s">
        <v>20</v>
      </c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9"/>
    </row>
    <row r="49" spans="1:13" ht="39.75" customHeight="1">
      <c r="A49" s="480" t="s">
        <v>180</v>
      </c>
      <c r="B49" s="482">
        <v>80</v>
      </c>
      <c r="C49" s="470" t="s">
        <v>321</v>
      </c>
      <c r="D49" s="37" t="s">
        <v>21</v>
      </c>
      <c r="E49" s="22">
        <v>25</v>
      </c>
      <c r="F49" s="22">
        <v>25</v>
      </c>
      <c r="G49" s="380">
        <f>E49*бжу!C21/100</f>
        <v>2.575</v>
      </c>
      <c r="H49" s="380">
        <f>E49*бжу!D21/100</f>
        <v>0.275</v>
      </c>
      <c r="I49" s="380">
        <f>E49*бжу!E21/100</f>
        <v>17.25</v>
      </c>
      <c r="J49" s="380">
        <f>E49*бжу!G21/100</f>
        <v>0</v>
      </c>
      <c r="K49" s="380">
        <f>E49*бжу!F21/100</f>
        <v>83.5</v>
      </c>
      <c r="L49" s="22">
        <v>40</v>
      </c>
      <c r="M49" s="140">
        <f aca="true" t="shared" si="2" ref="M49:M55">L49*E49/1000</f>
        <v>1</v>
      </c>
    </row>
    <row r="50" spans="1:13" ht="39.75" customHeight="1">
      <c r="A50" s="481"/>
      <c r="B50" s="481"/>
      <c r="C50" s="471"/>
      <c r="D50" s="37" t="s">
        <v>32</v>
      </c>
      <c r="E50" s="22">
        <v>10</v>
      </c>
      <c r="F50" s="22">
        <v>10</v>
      </c>
      <c r="G50" s="380">
        <f>E50*бжу!C17/100</f>
        <v>0.28</v>
      </c>
      <c r="H50" s="380">
        <f>E50*бжу!D17/100</f>
        <v>0.32</v>
      </c>
      <c r="I50" s="380">
        <f>E50*бжу!E17/100</f>
        <v>0.94</v>
      </c>
      <c r="J50" s="380">
        <f>E50*бжу!G17/100</f>
        <v>0.13</v>
      </c>
      <c r="K50" s="380">
        <f>E50*бжу!F17/100</f>
        <v>5.8</v>
      </c>
      <c r="L50" s="22">
        <v>46</v>
      </c>
      <c r="M50" s="140">
        <f t="shared" si="2"/>
        <v>0.46</v>
      </c>
    </row>
    <row r="51" spans="1:13" ht="39.75" customHeight="1">
      <c r="A51" s="481"/>
      <c r="B51" s="481"/>
      <c r="C51" s="471"/>
      <c r="D51" s="37" t="s">
        <v>319</v>
      </c>
      <c r="E51" s="22">
        <v>5</v>
      </c>
      <c r="F51" s="22">
        <v>4.35</v>
      </c>
      <c r="G51" s="380">
        <f>E51*бжу!C12/100</f>
        <v>0.635</v>
      </c>
      <c r="H51" s="380">
        <f>E51*бжу!D12/100</f>
        <v>0.5005</v>
      </c>
      <c r="I51" s="380">
        <f>E51*бжу!E12/100</f>
        <v>0.0305</v>
      </c>
      <c r="J51" s="380">
        <f>E51*бжу!G12/100</f>
        <v>0</v>
      </c>
      <c r="K51" s="380">
        <f>E51*бжу!F12/100</f>
        <v>6.85</v>
      </c>
      <c r="L51" s="22">
        <v>300</v>
      </c>
      <c r="M51" s="140">
        <f t="shared" si="2"/>
        <v>1.5</v>
      </c>
    </row>
    <row r="52" spans="1:13" ht="39.75" customHeight="1">
      <c r="A52" s="481"/>
      <c r="B52" s="481"/>
      <c r="C52" s="471"/>
      <c r="D52" s="37" t="s">
        <v>41</v>
      </c>
      <c r="E52" s="23">
        <v>60</v>
      </c>
      <c r="F52" s="23">
        <v>43.2</v>
      </c>
      <c r="G52" s="380">
        <f>E52*бжу!C36/100</f>
        <v>1.2</v>
      </c>
      <c r="H52" s="380">
        <f>E52*бжу!D36/100</f>
        <v>0.174</v>
      </c>
      <c r="I52" s="380">
        <f>E52*бжу!E36/100</f>
        <v>7.476</v>
      </c>
      <c r="J52" s="380">
        <f>E52*бжу!G36/100</f>
        <v>8.64</v>
      </c>
      <c r="K52" s="380">
        <f>E52*бжу!F36/100</f>
        <v>34.56</v>
      </c>
      <c r="L52" s="23">
        <v>55</v>
      </c>
      <c r="M52" s="140">
        <f t="shared" si="2"/>
        <v>3.3</v>
      </c>
    </row>
    <row r="53" spans="1:13" ht="39.75" customHeight="1">
      <c r="A53" s="481"/>
      <c r="B53" s="481"/>
      <c r="C53" s="471"/>
      <c r="D53" s="37" t="s">
        <v>32</v>
      </c>
      <c r="E53" s="22">
        <v>10</v>
      </c>
      <c r="F53" s="22">
        <v>10</v>
      </c>
      <c r="G53" s="380">
        <f>E53*бжу!C17/100</f>
        <v>0.28</v>
      </c>
      <c r="H53" s="380">
        <f>E53*бжу!D17/100</f>
        <v>0.32</v>
      </c>
      <c r="I53" s="380">
        <f>E53*бжу!E17/100</f>
        <v>0.94</v>
      </c>
      <c r="J53" s="380">
        <f>E53*бжу!G17/100</f>
        <v>0.13</v>
      </c>
      <c r="K53" s="380">
        <f>E53*бжу!F17/100</f>
        <v>5.8</v>
      </c>
      <c r="L53" s="22">
        <v>46</v>
      </c>
      <c r="M53" s="140">
        <f t="shared" si="2"/>
        <v>0.46</v>
      </c>
    </row>
    <row r="54" spans="1:13" ht="39.75" customHeight="1">
      <c r="A54" s="481"/>
      <c r="B54" s="481"/>
      <c r="C54" s="471"/>
      <c r="D54" s="37" t="s">
        <v>10</v>
      </c>
      <c r="E54" s="22">
        <v>5</v>
      </c>
      <c r="F54" s="22">
        <v>5</v>
      </c>
      <c r="G54" s="380">
        <f>E54*бжу!C14/100</f>
        <v>0.125</v>
      </c>
      <c r="H54" s="380">
        <f>E54*бжу!D14/100</f>
        <v>3.075</v>
      </c>
      <c r="I54" s="380">
        <f>E54*бжу!E14/100</f>
        <v>0.34</v>
      </c>
      <c r="J54" s="380">
        <f>E54*бжу!G14/100</f>
        <v>0</v>
      </c>
      <c r="K54" s="380">
        <f>E54*бжу!F14/100</f>
        <v>28.3</v>
      </c>
      <c r="L54" s="22">
        <v>500</v>
      </c>
      <c r="M54" s="140">
        <f t="shared" si="2"/>
        <v>2.5</v>
      </c>
    </row>
    <row r="55" spans="1:13" ht="39.75" customHeight="1">
      <c r="A55" s="481"/>
      <c r="B55" s="481"/>
      <c r="C55" s="472"/>
      <c r="D55" s="37" t="s">
        <v>297</v>
      </c>
      <c r="E55" s="22">
        <v>4</v>
      </c>
      <c r="F55" s="22">
        <v>4</v>
      </c>
      <c r="G55" s="380">
        <f>E55*бжу!C15/100</f>
        <v>0</v>
      </c>
      <c r="H55" s="380">
        <f>E55*бжу!D15/100</f>
        <v>3.9960000000000004</v>
      </c>
      <c r="I55" s="380">
        <f>E55*бжу!E15/100</f>
        <v>0</v>
      </c>
      <c r="J55" s="380">
        <f>E55*бжу!G15/100</f>
        <v>0</v>
      </c>
      <c r="K55" s="380">
        <f>E55*бжу!F15/100</f>
        <v>35.96</v>
      </c>
      <c r="L55" s="22">
        <v>157</v>
      </c>
      <c r="M55" s="140">
        <f t="shared" si="2"/>
        <v>0.628</v>
      </c>
    </row>
    <row r="56" spans="1:13" ht="39.75" customHeight="1">
      <c r="A56" s="479"/>
      <c r="B56" s="479"/>
      <c r="C56" s="479"/>
      <c r="D56" s="479"/>
      <c r="E56" s="479"/>
      <c r="F56" s="479"/>
      <c r="G56" s="381">
        <f>G49+G50+G51+G52+G53+G54+G55</f>
        <v>5.095000000000001</v>
      </c>
      <c r="H56" s="381">
        <f>H49+H50+H51+H52+H53+H54+H55</f>
        <v>8.6605</v>
      </c>
      <c r="I56" s="381">
        <f>I49+I50+I51+I52+I53+I54+I55</f>
        <v>26.9765</v>
      </c>
      <c r="J56" s="381">
        <f>J49+J50+J51+J52+J53+J54+J55</f>
        <v>8.900000000000002</v>
      </c>
      <c r="K56" s="381">
        <f>K49+K50+K51+K52+K53+K54+K55</f>
        <v>200.77</v>
      </c>
      <c r="L56" s="27"/>
      <c r="M56" s="137">
        <f>SUM(M49:M55)</f>
        <v>9.847999999999999</v>
      </c>
    </row>
    <row r="57" spans="1:13" ht="39.75" customHeight="1">
      <c r="A57" s="480" t="s">
        <v>92</v>
      </c>
      <c r="B57" s="482">
        <v>200</v>
      </c>
      <c r="C57" s="482">
        <v>413</v>
      </c>
      <c r="D57" s="49" t="s">
        <v>18</v>
      </c>
      <c r="E57" s="23">
        <v>100</v>
      </c>
      <c r="F57" s="23">
        <v>100</v>
      </c>
      <c r="G57" s="380">
        <f>E57*бжу!C17/100</f>
        <v>2.8</v>
      </c>
      <c r="H57" s="380">
        <f>E57*бжу!D17/100</f>
        <v>3.2</v>
      </c>
      <c r="I57" s="380">
        <f>E57*бжу!E17/100</f>
        <v>9.4</v>
      </c>
      <c r="J57" s="380">
        <f>E57*бжу!G17/100</f>
        <v>1.3</v>
      </c>
      <c r="K57" s="380">
        <f>E57*бжу!F17/100</f>
        <v>58</v>
      </c>
      <c r="L57" s="23">
        <v>46</v>
      </c>
      <c r="M57" s="135">
        <f>L57*E57/1000</f>
        <v>4.6</v>
      </c>
    </row>
    <row r="58" spans="1:13" ht="39.75" customHeight="1">
      <c r="A58" s="529"/>
      <c r="B58" s="489"/>
      <c r="C58" s="482"/>
      <c r="D58" s="37" t="s">
        <v>295</v>
      </c>
      <c r="E58" s="23">
        <v>1</v>
      </c>
      <c r="F58" s="23">
        <v>1</v>
      </c>
      <c r="G58" s="380">
        <f>E58*бжу!C27/100</f>
        <v>0.2</v>
      </c>
      <c r="H58" s="380">
        <f>E58*бжу!D27/100</f>
        <v>0.051</v>
      </c>
      <c r="I58" s="380">
        <f>E58*бжу!E27/100</f>
        <v>0.15</v>
      </c>
      <c r="J58" s="380">
        <f>E58*бжу!G27/100</f>
        <v>0.1</v>
      </c>
      <c r="K58" s="380">
        <f>E58*бжу!F27/100</f>
        <v>0</v>
      </c>
      <c r="L58" s="23">
        <v>555</v>
      </c>
      <c r="M58" s="135">
        <f>L58*E58/1000</f>
        <v>0.555</v>
      </c>
    </row>
    <row r="59" spans="1:13" ht="39.75" customHeight="1">
      <c r="A59" s="529"/>
      <c r="B59" s="489"/>
      <c r="C59" s="482"/>
      <c r="D59" s="37" t="s">
        <v>296</v>
      </c>
      <c r="E59" s="22">
        <v>6</v>
      </c>
      <c r="F59" s="22">
        <v>6</v>
      </c>
      <c r="G59" s="380">
        <f>E59*бжу!C19/100</f>
        <v>0</v>
      </c>
      <c r="H59" s="380">
        <f>E59*бжу!D19/100</f>
        <v>0</v>
      </c>
      <c r="I59" s="380">
        <f>E59*бжу!E19/100</f>
        <v>5.9879999999999995</v>
      </c>
      <c r="J59" s="380">
        <f>E59*бжу!G19/100</f>
        <v>0</v>
      </c>
      <c r="K59" s="380">
        <f>E59*бжу!F19/100</f>
        <v>22.74</v>
      </c>
      <c r="L59" s="23">
        <v>60</v>
      </c>
      <c r="M59" s="135">
        <f>L59*E59/1000</f>
        <v>0.36</v>
      </c>
    </row>
    <row r="60" spans="1:13" ht="39.75" customHeight="1">
      <c r="A60" s="529"/>
      <c r="B60" s="500"/>
      <c r="C60" s="500"/>
      <c r="D60" s="500"/>
      <c r="E60" s="500"/>
      <c r="F60" s="500"/>
      <c r="G60" s="381">
        <f>G57+G58+G59</f>
        <v>3</v>
      </c>
      <c r="H60" s="381">
        <f>H57+H58+H59</f>
        <v>3.2510000000000003</v>
      </c>
      <c r="I60" s="381">
        <f>I57+I58+I59</f>
        <v>15.538</v>
      </c>
      <c r="J60" s="381">
        <f>J57+J58+J59</f>
        <v>1.4000000000000001</v>
      </c>
      <c r="K60" s="381">
        <f>K57+K58+K59</f>
        <v>80.74</v>
      </c>
      <c r="L60" s="27"/>
      <c r="M60" s="133">
        <f>SUM(M57:M59)</f>
        <v>5.515</v>
      </c>
    </row>
    <row r="61" spans="1:13" ht="39.75" customHeight="1">
      <c r="A61" s="496" t="s">
        <v>25</v>
      </c>
      <c r="B61" s="496"/>
      <c r="C61" s="496"/>
      <c r="D61" s="496"/>
      <c r="E61" s="496"/>
      <c r="F61" s="496"/>
      <c r="G61" s="394">
        <f>G17+G19+G47+G60</f>
        <v>38.745</v>
      </c>
      <c r="H61" s="394">
        <f>H17+H19+H47+H60</f>
        <v>34.136500000000005</v>
      </c>
      <c r="I61" s="394">
        <f>I17+I19+I47+I60</f>
        <v>123.2038</v>
      </c>
      <c r="J61" s="394">
        <f>J17+J19+J47+J60</f>
        <v>67.27300000000001</v>
      </c>
      <c r="K61" s="394">
        <f>K17+K19+K47+K60</f>
        <v>900.412</v>
      </c>
      <c r="L61" s="249"/>
      <c r="M61" s="250">
        <f>M56+M60</f>
        <v>15.363</v>
      </c>
    </row>
    <row r="62" spans="1:13" ht="39.75" customHeight="1">
      <c r="A62" s="385" t="s">
        <v>219</v>
      </c>
      <c r="B62" s="359">
        <v>5</v>
      </c>
      <c r="C62" s="359"/>
      <c r="D62" s="365" t="s">
        <v>218</v>
      </c>
      <c r="E62" s="282">
        <v>5</v>
      </c>
      <c r="F62" s="282">
        <v>5</v>
      </c>
      <c r="G62" s="382"/>
      <c r="H62" s="382"/>
      <c r="I62" s="382"/>
      <c r="J62" s="382"/>
      <c r="K62" s="382"/>
      <c r="L62" s="282">
        <v>10.3</v>
      </c>
      <c r="M62" s="250">
        <f>E62*L62/1000</f>
        <v>0.0515</v>
      </c>
    </row>
    <row r="63" spans="1:13" ht="39.75" customHeight="1">
      <c r="A63" s="499" t="s">
        <v>26</v>
      </c>
      <c r="B63" s="499"/>
      <c r="C63" s="499"/>
      <c r="D63" s="499"/>
      <c r="E63" s="499"/>
      <c r="F63" s="499"/>
      <c r="G63" s="266">
        <f>G17+G19+G47+G61</f>
        <v>74.49</v>
      </c>
      <c r="H63" s="266">
        <f>H17+H19+H47+H61</f>
        <v>65.022</v>
      </c>
      <c r="I63" s="266">
        <f>I17+I19+I47+I61</f>
        <v>230.8696</v>
      </c>
      <c r="J63" s="266">
        <f>J17+J19+J47+J61</f>
        <v>133.14600000000002</v>
      </c>
      <c r="K63" s="266">
        <f>K17+K19+K47+K61</f>
        <v>1720.084</v>
      </c>
      <c r="L63" s="251"/>
      <c r="M63" s="252">
        <f>M17+M19+M47+M61+M62</f>
        <v>116.33850000000001</v>
      </c>
    </row>
    <row r="64" spans="4:12" ht="35.25">
      <c r="D64" s="41"/>
      <c r="E64" s="23"/>
      <c r="F64" s="23"/>
      <c r="G64" s="378"/>
      <c r="H64" s="378"/>
      <c r="I64" s="378"/>
      <c r="J64" s="378"/>
      <c r="K64" s="378"/>
      <c r="L64" s="23"/>
    </row>
    <row r="65" spans="7:11" ht="35.25">
      <c r="G65" s="390"/>
      <c r="H65" s="390"/>
      <c r="I65" s="390"/>
      <c r="J65" s="390"/>
      <c r="K65" s="390"/>
    </row>
    <row r="66" spans="7:11" ht="35.25">
      <c r="G66" s="390"/>
      <c r="H66" s="390"/>
      <c r="I66" s="390"/>
      <c r="J66" s="390"/>
      <c r="K66" s="390"/>
    </row>
    <row r="67" spans="7:11" ht="35.25">
      <c r="G67" s="390"/>
      <c r="H67" s="390"/>
      <c r="I67" s="390"/>
      <c r="J67" s="390"/>
      <c r="K67" s="390"/>
    </row>
    <row r="68" spans="7:11" ht="35.25">
      <c r="G68" s="390"/>
      <c r="H68" s="390"/>
      <c r="I68" s="390"/>
      <c r="J68" s="390"/>
      <c r="K68" s="390"/>
    </row>
    <row r="69" spans="7:11" ht="35.25">
      <c r="G69" s="390"/>
      <c r="H69" s="390"/>
      <c r="I69" s="390"/>
      <c r="J69" s="390"/>
      <c r="K69" s="390"/>
    </row>
    <row r="70" spans="7:11" ht="35.25">
      <c r="G70" s="390"/>
      <c r="H70" s="390"/>
      <c r="I70" s="390"/>
      <c r="J70" s="390"/>
      <c r="K70" s="390"/>
    </row>
    <row r="71" spans="7:11" ht="35.25">
      <c r="G71" s="390"/>
      <c r="H71" s="390"/>
      <c r="I71" s="390"/>
      <c r="J71" s="390"/>
      <c r="K71" s="390"/>
    </row>
    <row r="72" spans="7:11" ht="35.25">
      <c r="G72" s="390"/>
      <c r="H72" s="390"/>
      <c r="I72" s="390"/>
      <c r="J72" s="390"/>
      <c r="K72" s="390"/>
    </row>
    <row r="73" spans="7:11" ht="35.25">
      <c r="G73" s="390"/>
      <c r="H73" s="390"/>
      <c r="I73" s="390"/>
      <c r="J73" s="390"/>
      <c r="K73" s="390"/>
    </row>
    <row r="74" spans="7:11" ht="35.25">
      <c r="G74" s="390"/>
      <c r="H74" s="390"/>
      <c r="I74" s="390"/>
      <c r="J74" s="390"/>
      <c r="K74" s="390"/>
    </row>
    <row r="75" spans="7:11" ht="35.25">
      <c r="G75" s="390"/>
      <c r="H75" s="390"/>
      <c r="I75" s="390"/>
      <c r="J75" s="390"/>
      <c r="K75" s="390"/>
    </row>
    <row r="76" spans="7:11" ht="35.25">
      <c r="G76" s="390"/>
      <c r="H76" s="390"/>
      <c r="I76" s="390"/>
      <c r="J76" s="390"/>
      <c r="K76" s="390"/>
    </row>
    <row r="77" spans="7:11" ht="35.25">
      <c r="G77" s="390"/>
      <c r="H77" s="390"/>
      <c r="I77" s="390"/>
      <c r="J77" s="390"/>
      <c r="K77" s="390"/>
    </row>
    <row r="78" spans="7:11" ht="35.25">
      <c r="G78" s="390"/>
      <c r="H78" s="390"/>
      <c r="I78" s="390"/>
      <c r="J78" s="390"/>
      <c r="K78" s="390"/>
    </row>
    <row r="79" spans="7:11" ht="35.25">
      <c r="G79" s="390"/>
      <c r="H79" s="390"/>
      <c r="I79" s="390"/>
      <c r="J79" s="390"/>
      <c r="K79" s="390"/>
    </row>
    <row r="80" spans="7:11" ht="35.25">
      <c r="G80" s="390"/>
      <c r="H80" s="390"/>
      <c r="I80" s="390"/>
      <c r="J80" s="390"/>
      <c r="K80" s="390"/>
    </row>
    <row r="81" spans="7:11" ht="35.25">
      <c r="G81" s="390"/>
      <c r="H81" s="390"/>
      <c r="I81" s="390"/>
      <c r="J81" s="390"/>
      <c r="K81" s="390"/>
    </row>
    <row r="82" spans="7:11" ht="35.25">
      <c r="G82" s="390"/>
      <c r="H82" s="390"/>
      <c r="I82" s="390"/>
      <c r="J82" s="390"/>
      <c r="K82" s="390"/>
    </row>
    <row r="83" spans="7:11" ht="35.25">
      <c r="G83" s="390"/>
      <c r="H83" s="390"/>
      <c r="I83" s="390"/>
      <c r="J83" s="390"/>
      <c r="K83" s="390"/>
    </row>
    <row r="84" spans="7:11" ht="35.25">
      <c r="G84" s="390"/>
      <c r="H84" s="390"/>
      <c r="I84" s="390"/>
      <c r="J84" s="390"/>
      <c r="K84" s="390"/>
    </row>
    <row r="85" spans="7:11" ht="35.25">
      <c r="G85" s="390"/>
      <c r="H85" s="390"/>
      <c r="I85" s="390"/>
      <c r="J85" s="390"/>
      <c r="K85" s="390"/>
    </row>
    <row r="86" spans="7:11" ht="35.25">
      <c r="G86" s="390"/>
      <c r="H86" s="390"/>
      <c r="I86" s="390"/>
      <c r="J86" s="390"/>
      <c r="K86" s="390"/>
    </row>
    <row r="87" spans="7:11" ht="35.25">
      <c r="G87" s="390"/>
      <c r="H87" s="390"/>
      <c r="I87" s="390"/>
      <c r="J87" s="390"/>
      <c r="K87" s="390"/>
    </row>
    <row r="88" spans="7:11" ht="35.25">
      <c r="G88" s="390"/>
      <c r="H88" s="390"/>
      <c r="I88" s="390"/>
      <c r="J88" s="390"/>
      <c r="K88" s="390"/>
    </row>
    <row r="89" spans="7:11" ht="35.25">
      <c r="G89" s="390"/>
      <c r="H89" s="390"/>
      <c r="I89" s="390"/>
      <c r="J89" s="390"/>
      <c r="K89" s="390"/>
    </row>
    <row r="90" spans="7:11" ht="35.25">
      <c r="G90" s="390"/>
      <c r="H90" s="390"/>
      <c r="I90" s="390"/>
      <c r="J90" s="390"/>
      <c r="K90" s="390"/>
    </row>
    <row r="91" spans="7:11" ht="35.25">
      <c r="G91" s="390"/>
      <c r="H91" s="390"/>
      <c r="I91" s="390"/>
      <c r="J91" s="390"/>
      <c r="K91" s="390"/>
    </row>
    <row r="92" spans="7:11" ht="35.25">
      <c r="G92" s="390"/>
      <c r="H92" s="390"/>
      <c r="I92" s="390"/>
      <c r="J92" s="390"/>
      <c r="K92" s="390"/>
    </row>
    <row r="93" spans="7:11" ht="35.25">
      <c r="G93" s="390"/>
      <c r="H93" s="390"/>
      <c r="I93" s="390"/>
      <c r="J93" s="390"/>
      <c r="K93" s="390"/>
    </row>
    <row r="94" spans="7:11" ht="35.25">
      <c r="G94" s="390"/>
      <c r="H94" s="390"/>
      <c r="I94" s="390"/>
      <c r="J94" s="390"/>
      <c r="K94" s="390"/>
    </row>
    <row r="95" spans="7:11" ht="35.25">
      <c r="G95" s="390"/>
      <c r="H95" s="390"/>
      <c r="I95" s="390"/>
      <c r="J95" s="390"/>
      <c r="K95" s="390"/>
    </row>
    <row r="96" spans="7:11" ht="35.25">
      <c r="G96" s="390"/>
      <c r="H96" s="390"/>
      <c r="I96" s="390"/>
      <c r="J96" s="390"/>
      <c r="K96" s="390"/>
    </row>
    <row r="97" spans="7:11" ht="35.25">
      <c r="G97" s="390"/>
      <c r="H97" s="390"/>
      <c r="I97" s="390"/>
      <c r="J97" s="390"/>
      <c r="K97" s="390"/>
    </row>
    <row r="98" spans="7:11" ht="35.25">
      <c r="G98" s="390"/>
      <c r="H98" s="390"/>
      <c r="I98" s="390"/>
      <c r="J98" s="390"/>
      <c r="K98" s="390"/>
    </row>
    <row r="99" spans="7:11" ht="35.25">
      <c r="G99" s="390"/>
      <c r="H99" s="390"/>
      <c r="I99" s="390"/>
      <c r="J99" s="390"/>
      <c r="K99" s="390"/>
    </row>
  </sheetData>
  <sheetProtection/>
  <mergeCells count="43">
    <mergeCell ref="A63:F63"/>
    <mergeCell ref="A57:A59"/>
    <mergeCell ref="B57:B59"/>
    <mergeCell ref="A60:F60"/>
    <mergeCell ref="A49:A55"/>
    <mergeCell ref="A56:F56"/>
    <mergeCell ref="C57:C59"/>
    <mergeCell ref="A61:F61"/>
    <mergeCell ref="A42:A44"/>
    <mergeCell ref="A45:F45"/>
    <mergeCell ref="A34:A40"/>
    <mergeCell ref="B42:B44"/>
    <mergeCell ref="A48:M48"/>
    <mergeCell ref="C34:C40"/>
    <mergeCell ref="C42:C44"/>
    <mergeCell ref="A4:K4"/>
    <mergeCell ref="A5:A8"/>
    <mergeCell ref="B5:B8"/>
    <mergeCell ref="B49:B55"/>
    <mergeCell ref="A47:F47"/>
    <mergeCell ref="B21:B25"/>
    <mergeCell ref="A33:F33"/>
    <mergeCell ref="B34:B40"/>
    <mergeCell ref="A41:F41"/>
    <mergeCell ref="C49:C55"/>
    <mergeCell ref="A16:F16"/>
    <mergeCell ref="A27:A32"/>
    <mergeCell ref="B27:B32"/>
    <mergeCell ref="C27:C32"/>
    <mergeCell ref="A17:F17"/>
    <mergeCell ref="A20:M20"/>
    <mergeCell ref="A18:M18"/>
    <mergeCell ref="A21:A25"/>
    <mergeCell ref="A26:F26"/>
    <mergeCell ref="C14:C15"/>
    <mergeCell ref="C5:C8"/>
    <mergeCell ref="C10:C12"/>
    <mergeCell ref="A9:F9"/>
    <mergeCell ref="A14:A15"/>
    <mergeCell ref="B14:B15"/>
    <mergeCell ref="B10:B12"/>
    <mergeCell ref="A13:F13"/>
    <mergeCell ref="A10:A12"/>
  </mergeCells>
  <printOptions/>
  <pageMargins left="0.7" right="0.7" top="0.75" bottom="0.75" header="0.3" footer="0.3"/>
  <pageSetup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2015-12-08T10:59:10Z</cp:lastPrinted>
  <dcterms:created xsi:type="dcterms:W3CDTF">2006-09-28T05:33:49Z</dcterms:created>
  <dcterms:modified xsi:type="dcterms:W3CDTF">2022-02-18T06:48:49Z</dcterms:modified>
  <cp:category/>
  <cp:version/>
  <cp:contentType/>
  <cp:contentStatus/>
</cp:coreProperties>
</file>